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orshipandtech/Downloads/"/>
    </mc:Choice>
  </mc:AlternateContent>
  <xr:revisionPtr revIDLastSave="0" documentId="13_ncr:1_{A67A59F1-C9EA-BF43-B726-550D27166FFF}" xr6:coauthVersionLast="46" xr6:coauthVersionMax="46" xr10:uidLastSave="{00000000-0000-0000-0000-000000000000}"/>
  <bookViews>
    <workbookView xWindow="0" yWindow="500" windowWidth="34200" windowHeight="19580" xr2:uid="{4ABDA7F1-126B-429D-B5E0-8AF82BFEDC3A}"/>
  </bookViews>
  <sheets>
    <sheet name="2021 Worksheet" sheetId="1" r:id="rId1"/>
    <sheet name="2021 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2" l="1"/>
  <c r="F71" i="2" s="1"/>
  <c r="B10" i="2"/>
  <c r="B22" i="2"/>
  <c r="B27" i="2"/>
  <c r="B42" i="2"/>
  <c r="B49" i="2"/>
  <c r="B58" i="2"/>
  <c r="F3" i="2"/>
  <c r="F4" i="2"/>
  <c r="F5" i="2"/>
  <c r="F6" i="2"/>
  <c r="F7" i="2"/>
  <c r="F8" i="2"/>
  <c r="F9" i="2"/>
  <c r="F13" i="2"/>
  <c r="F14" i="2"/>
  <c r="F15" i="2"/>
  <c r="F16" i="2"/>
  <c r="F17" i="2"/>
  <c r="F18" i="2"/>
  <c r="F19" i="2"/>
  <c r="F20" i="2"/>
  <c r="F25" i="2"/>
  <c r="F31" i="2"/>
  <c r="F32" i="2"/>
  <c r="F33" i="2"/>
  <c r="F34" i="2"/>
  <c r="F35" i="2"/>
  <c r="F36" i="2"/>
  <c r="F37" i="2"/>
  <c r="F38" i="2"/>
  <c r="F39" i="2"/>
  <c r="F41" i="2"/>
  <c r="F47" i="2"/>
  <c r="F53" i="2"/>
  <c r="F56" i="2"/>
  <c r="C58" i="2"/>
  <c r="D54" i="2"/>
  <c r="F54" i="2" s="1"/>
  <c r="D52" i="2"/>
  <c r="F52" i="2" s="1"/>
  <c r="C49" i="2"/>
  <c r="D48" i="2"/>
  <c r="F48" i="2" s="1"/>
  <c r="D46" i="2"/>
  <c r="F46" i="2" s="1"/>
  <c r="D45" i="2"/>
  <c r="F45" i="2" s="1"/>
  <c r="D42" i="2"/>
  <c r="C42" i="2"/>
  <c r="C27" i="2"/>
  <c r="D22" i="2"/>
  <c r="C22" i="2"/>
  <c r="D10" i="2"/>
  <c r="C10" i="2"/>
  <c r="D25" i="1"/>
  <c r="F22" i="2" l="1"/>
  <c r="B59" i="2"/>
  <c r="B61" i="2" s="1"/>
  <c r="F10" i="2"/>
  <c r="C75" i="2"/>
  <c r="F42" i="2"/>
  <c r="C59" i="2"/>
  <c r="C61" i="2"/>
  <c r="C69" i="2" s="1"/>
  <c r="D49" i="2"/>
  <c r="F49" i="2" s="1"/>
  <c r="D58" i="2"/>
  <c r="F41" i="1"/>
  <c r="D46" i="1"/>
  <c r="D71" i="1"/>
  <c r="F71" i="1" s="1"/>
  <c r="C62" i="1"/>
  <c r="B62" i="1"/>
  <c r="F16" i="1"/>
  <c r="F17" i="1"/>
  <c r="F18" i="1"/>
  <c r="F19" i="1"/>
  <c r="F20" i="1"/>
  <c r="F21" i="1"/>
  <c r="F22" i="1"/>
  <c r="F23" i="1"/>
  <c r="F29" i="1"/>
  <c r="F35" i="1"/>
  <c r="F36" i="1"/>
  <c r="F37" i="1"/>
  <c r="F38" i="1"/>
  <c r="F39" i="1"/>
  <c r="F40" i="1"/>
  <c r="F42" i="1"/>
  <c r="F43" i="1"/>
  <c r="F45" i="1"/>
  <c r="F51" i="1"/>
  <c r="F57" i="1"/>
  <c r="F60" i="1"/>
  <c r="F7" i="1"/>
  <c r="F8" i="1"/>
  <c r="F9" i="1"/>
  <c r="F10" i="1"/>
  <c r="F11" i="1"/>
  <c r="F12" i="1"/>
  <c r="F6" i="1"/>
  <c r="D58" i="1"/>
  <c r="F58" i="1" s="1"/>
  <c r="D56" i="1"/>
  <c r="D49" i="1"/>
  <c r="F49" i="1" s="1"/>
  <c r="D52" i="1"/>
  <c r="F52" i="1" s="1"/>
  <c r="D50" i="1"/>
  <c r="F50" i="1" s="1"/>
  <c r="D13" i="1"/>
  <c r="B46" i="1"/>
  <c r="C46" i="1"/>
  <c r="C53" i="1"/>
  <c r="B53" i="1"/>
  <c r="C31" i="1"/>
  <c r="B31" i="1"/>
  <c r="C25" i="1"/>
  <c r="F25" i="1" s="1"/>
  <c r="B25" i="1"/>
  <c r="C13" i="1"/>
  <c r="B13" i="1"/>
  <c r="B68" i="2" l="1"/>
  <c r="B69" i="2"/>
  <c r="C68" i="2"/>
  <c r="D59" i="2"/>
  <c r="F59" i="2" s="1"/>
  <c r="F58" i="2"/>
  <c r="B63" i="1"/>
  <c r="B65" i="1" s="1"/>
  <c r="D62" i="1"/>
  <c r="F62" i="1" s="1"/>
  <c r="F13" i="1"/>
  <c r="F56" i="1"/>
  <c r="C63" i="1"/>
  <c r="D53" i="1"/>
  <c r="D26" i="2" l="1"/>
  <c r="F26" i="2" s="1"/>
  <c r="B67" i="1"/>
  <c r="B68" i="1"/>
  <c r="F46" i="1"/>
  <c r="D63" i="1"/>
  <c r="D30" i="1" s="1"/>
  <c r="F53" i="1"/>
  <c r="F63" i="1"/>
  <c r="C65" i="1"/>
  <c r="D27" i="2" l="1"/>
  <c r="F27" i="2" s="1"/>
  <c r="D61" i="2"/>
  <c r="C67" i="1"/>
  <c r="C68" i="1"/>
  <c r="D31" i="1"/>
  <c r="F31" i="1" s="1"/>
  <c r="F30" i="1"/>
  <c r="E61" i="2" l="1"/>
  <c r="F61" i="2"/>
  <c r="D77" i="2" s="1"/>
  <c r="D68" i="2"/>
  <c r="F68" i="2" s="1"/>
  <c r="D69" i="2"/>
  <c r="F69" i="2" s="1"/>
  <c r="D65" i="1"/>
  <c r="D78" i="2" l="1"/>
  <c r="E65" i="1"/>
  <c r="D68" i="1"/>
  <c r="F68" i="1" s="1"/>
  <c r="F73" i="1" s="1"/>
  <c r="F74" i="1" s="1"/>
  <c r="F65" i="1"/>
  <c r="D67" i="1"/>
  <c r="F67" i="1" s="1"/>
</calcChain>
</file>

<file path=xl/sharedStrings.xml><?xml version="1.0" encoding="utf-8"?>
<sst xmlns="http://schemas.openxmlformats.org/spreadsheetml/2006/main" count="167" uniqueCount="83">
  <si>
    <t>Children &amp; Youth</t>
  </si>
  <si>
    <t>Children - Word of Life &amp; Activities</t>
  </si>
  <si>
    <t>GNC</t>
  </si>
  <si>
    <t>Youth-Word of Life &amp; Activities</t>
  </si>
  <si>
    <t>Sports Camp</t>
  </si>
  <si>
    <t>College</t>
  </si>
  <si>
    <t>VBS</t>
  </si>
  <si>
    <t>Nursery</t>
  </si>
  <si>
    <t>Sub-Total</t>
  </si>
  <si>
    <t>General Ministry</t>
  </si>
  <si>
    <t>Worship and Music</t>
  </si>
  <si>
    <t>Media</t>
  </si>
  <si>
    <t>Hostess-Supplies and Meals</t>
  </si>
  <si>
    <t>Fall Festival</t>
  </si>
  <si>
    <t>Summer Intern</t>
  </si>
  <si>
    <t>Pulpit Honorarium</t>
  </si>
  <si>
    <t>Marketing/Communication</t>
  </si>
  <si>
    <t>Mission Team</t>
  </si>
  <si>
    <t>Property and Operations</t>
  </si>
  <si>
    <t>Reserve Fund</t>
  </si>
  <si>
    <t>Emergnecy Maintenance Fund</t>
  </si>
  <si>
    <t>Property &amp; Gounds</t>
  </si>
  <si>
    <t>Safety &amp; Security</t>
  </si>
  <si>
    <t>Decorations</t>
  </si>
  <si>
    <t>Cleaning/Supplies</t>
  </si>
  <si>
    <t>Utilities</t>
  </si>
  <si>
    <t>Insurance</t>
  </si>
  <si>
    <t>Sam's Club Membership</t>
  </si>
  <si>
    <t>Online Giving Fee</t>
  </si>
  <si>
    <t>Staff Salaries</t>
  </si>
  <si>
    <t>Senior Pastor</t>
  </si>
  <si>
    <t>Youth Pastor</t>
  </si>
  <si>
    <t>Worship Pastor</t>
  </si>
  <si>
    <t>Administrative Assistant</t>
  </si>
  <si>
    <t>Staff Benefits</t>
  </si>
  <si>
    <t>Pastor Benefits</t>
  </si>
  <si>
    <t>Pastor Ministry Expenses</t>
  </si>
  <si>
    <t>Youth Pastor Benefits</t>
  </si>
  <si>
    <t>Total Budget</t>
  </si>
  <si>
    <t>Monthly Need</t>
  </si>
  <si>
    <t>Weekly Need</t>
  </si>
  <si>
    <t>Worship Pastor Benefits</t>
  </si>
  <si>
    <t>5.3% Increase</t>
  </si>
  <si>
    <t>Social Security &amp; Taxes - Pastor</t>
  </si>
  <si>
    <t>Social Security &amp; Taxes - Youth Pastor</t>
  </si>
  <si>
    <t xml:space="preserve">5% Increase  </t>
  </si>
  <si>
    <t>Change of Insurance - Jan 2021</t>
  </si>
  <si>
    <t>$12,000 - Expansion Request</t>
  </si>
  <si>
    <t>$1,300 - Expansion Request</t>
  </si>
  <si>
    <t>Notes</t>
  </si>
  <si>
    <t>% Increase</t>
  </si>
  <si>
    <t>NEW</t>
  </si>
  <si>
    <t>2.8% = Projected 2021 Electric Increase</t>
  </si>
  <si>
    <t>2020 Estimated Expense = $388 / Mth</t>
  </si>
  <si>
    <t>5% of Total Budget</t>
  </si>
  <si>
    <t>Need</t>
  </si>
  <si>
    <t>Offering</t>
  </si>
  <si>
    <t>Difference</t>
  </si>
  <si>
    <t>Estimated from #'s Reported to Office</t>
  </si>
  <si>
    <t>Mortgage</t>
  </si>
  <si>
    <t>Difference in 2020 Offering to 2021 Budget</t>
  </si>
  <si>
    <t>5% Incr. + 2021 Benefits Transfer ($8,364)</t>
  </si>
  <si>
    <t>Unity Baptist Church</t>
  </si>
  <si>
    <t>2021 Budget Proposal</t>
  </si>
  <si>
    <t>2020</t>
  </si>
  <si>
    <t>2021 Proposed</t>
  </si>
  <si>
    <t>Office Supplies &amp; Special Occasions</t>
  </si>
  <si>
    <t>Sunday School &amp; Church Training</t>
  </si>
  <si>
    <t xml:space="preserve">Missions Programs </t>
  </si>
  <si>
    <t>(not incl. desingated)</t>
  </si>
  <si>
    <t>Mission Offering (5% of General Giving)</t>
  </si>
  <si>
    <t>Total Salaries &amp; Related Exp.</t>
  </si>
  <si>
    <t>End 3rd Qtr YTD Offering Totals</t>
  </si>
  <si>
    <t>Historian</t>
  </si>
  <si>
    <t>Difference % in 2020 Offering to 2021 Budget</t>
  </si>
  <si>
    <t>Difference $ in 2020 Offering to 2021 Budget</t>
  </si>
  <si>
    <t>Budget Need</t>
  </si>
  <si>
    <t>Actual Offering</t>
  </si>
  <si>
    <t>YTD Offerings to Need</t>
  </si>
  <si>
    <r>
      <t xml:space="preserve">Mission Offering </t>
    </r>
    <r>
      <rPr>
        <i/>
        <sz val="12"/>
        <color theme="1"/>
        <rFont val="Arial"/>
        <family val="2"/>
      </rPr>
      <t>(5% of General Giving)</t>
    </r>
  </si>
  <si>
    <r>
      <t xml:space="preserve">Missions Programs </t>
    </r>
    <r>
      <rPr>
        <i/>
        <sz val="12"/>
        <color theme="1"/>
        <rFont val="Arial Black"/>
        <family val="2"/>
      </rPr>
      <t>(not including designated offerings)</t>
    </r>
  </si>
  <si>
    <r>
      <t>2021</t>
    </r>
    <r>
      <rPr>
        <b/>
        <i/>
        <sz val="12"/>
        <color theme="1"/>
        <rFont val="Arial Black"/>
        <family val="2"/>
      </rPr>
      <t xml:space="preserve"> Proposed</t>
    </r>
  </si>
  <si>
    <t>FOR INFORMATIONAL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</si>
</sst>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i/>
      <sz val="12"/>
      <color theme="1"/>
      <name val="Arial"/>
      <family val="2"/>
    </font>
    <font>
      <i/>
      <sz val="12"/>
      <color theme="1"/>
      <name val="Arial Black"/>
      <family val="2"/>
    </font>
    <font>
      <b/>
      <i/>
      <sz val="12"/>
      <color theme="1"/>
      <name val="Arial Black"/>
      <family val="2"/>
    </font>
    <font>
      <b/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164" fontId="4" fillId="2" borderId="0" xfId="0" applyNumberFormat="1" applyFont="1" applyFill="1"/>
    <xf numFmtId="165" fontId="5" fillId="0" borderId="0" xfId="0" applyNumberFormat="1" applyFont="1"/>
    <xf numFmtId="164" fontId="5" fillId="0" borderId="0" xfId="0" applyNumberFormat="1" applyFont="1" applyAlignment="1">
      <alignment horizontal="right"/>
    </xf>
    <xf numFmtId="10" fontId="5" fillId="0" borderId="0" xfId="0" applyNumberFormat="1" applyFont="1"/>
    <xf numFmtId="164" fontId="4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4" fontId="5" fillId="2" borderId="0" xfId="0" applyNumberFormat="1" applyFont="1" applyFill="1"/>
    <xf numFmtId="49" fontId="1" fillId="0" borderId="0" xfId="0" applyNumberFormat="1" applyFont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49" fontId="1" fillId="0" borderId="7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vertical="center"/>
    </xf>
    <xf numFmtId="0" fontId="7" fillId="0" borderId="9" xfId="0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164" fontId="2" fillId="2" borderId="10" xfId="0" applyNumberFormat="1" applyFont="1" applyFill="1" applyBorder="1" applyAlignment="1">
      <alignment vertical="center"/>
    </xf>
    <xf numFmtId="165" fontId="1" fillId="0" borderId="0" xfId="0" applyNumberFormat="1" applyFont="1" applyAlignment="1">
      <alignment vertical="center"/>
    </xf>
    <xf numFmtId="0" fontId="7" fillId="0" borderId="16" xfId="0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164" fontId="1" fillId="0" borderId="0" xfId="0" applyNumberFormat="1" applyFont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164" fontId="11" fillId="0" borderId="4" xfId="0" applyNumberFormat="1" applyFont="1" applyBorder="1" applyAlignment="1">
      <alignment vertical="center"/>
    </xf>
    <xf numFmtId="164" fontId="11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164" fontId="11" fillId="2" borderId="0" xfId="0" applyNumberFormat="1" applyFont="1" applyFill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0" fontId="1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164" fontId="1" fillId="0" borderId="6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0" fontId="1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1">
    <cellStyle name="Normal" xfId="0" builtinId="0"/>
  </cellStyles>
  <dxfs count="2"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0C3F7-1B46-4230-B369-3931664B66CB}">
  <dimension ref="A1:F74"/>
  <sheetViews>
    <sheetView tabSelected="1" zoomScale="115" zoomScaleNormal="115" zoomScalePageLayoutView="40" workbookViewId="0">
      <selection activeCell="D64" sqref="D64"/>
    </sheetView>
  </sheetViews>
  <sheetFormatPr baseColWidth="10" defaultColWidth="9.1640625" defaultRowHeight="13" x14ac:dyDescent="0.15"/>
  <cols>
    <col min="1" max="1" width="35.83203125" style="4" customWidth="1"/>
    <col min="2" max="4" width="15" style="9" customWidth="1"/>
    <col min="5" max="5" width="24.5" style="10" customWidth="1"/>
    <col min="6" max="6" width="15.6640625" style="4" customWidth="1"/>
    <col min="7" max="16384" width="9.1640625" style="4"/>
  </cols>
  <sheetData>
    <row r="1" spans="1:6" ht="16" x14ac:dyDescent="0.25">
      <c r="A1" s="82" t="s">
        <v>62</v>
      </c>
      <c r="B1" s="82"/>
      <c r="C1" s="82"/>
      <c r="D1" s="82"/>
      <c r="E1" s="82"/>
      <c r="F1" s="82"/>
    </row>
    <row r="2" spans="1:6" ht="16" x14ac:dyDescent="0.25">
      <c r="A2" s="82" t="s">
        <v>63</v>
      </c>
      <c r="B2" s="82"/>
      <c r="C2" s="82"/>
      <c r="D2" s="82"/>
      <c r="E2" s="82"/>
      <c r="F2" s="82"/>
    </row>
    <row r="4" spans="1:6" s="5" customFormat="1" x14ac:dyDescent="0.15">
      <c r="B4" s="6">
        <v>2019</v>
      </c>
      <c r="C4" s="6" t="s">
        <v>64</v>
      </c>
      <c r="D4" s="6" t="s">
        <v>65</v>
      </c>
      <c r="E4" s="7" t="s">
        <v>49</v>
      </c>
      <c r="F4" s="8" t="s">
        <v>50</v>
      </c>
    </row>
    <row r="5" spans="1:6" x14ac:dyDescent="0.15">
      <c r="A5" s="5" t="s">
        <v>0</v>
      </c>
    </row>
    <row r="6" spans="1:6" x14ac:dyDescent="0.15">
      <c r="A6" s="4" t="s">
        <v>1</v>
      </c>
      <c r="B6" s="9">
        <v>7000</v>
      </c>
      <c r="C6" s="9">
        <v>7000</v>
      </c>
      <c r="D6" s="9">
        <v>7000</v>
      </c>
      <c r="E6" s="19"/>
      <c r="F6" s="11">
        <f>(D6-C6)/C6</f>
        <v>0</v>
      </c>
    </row>
    <row r="7" spans="1:6" x14ac:dyDescent="0.15">
      <c r="A7" s="4" t="s">
        <v>2</v>
      </c>
      <c r="B7" s="9">
        <v>2000</v>
      </c>
      <c r="C7" s="9">
        <v>2000</v>
      </c>
      <c r="D7" s="9">
        <v>2000</v>
      </c>
      <c r="E7" s="19"/>
      <c r="F7" s="11">
        <f t="shared" ref="F7:F68" si="0">(D7-C7)/C7</f>
        <v>0</v>
      </c>
    </row>
    <row r="8" spans="1:6" ht="28" x14ac:dyDescent="0.15">
      <c r="A8" s="4" t="s">
        <v>3</v>
      </c>
      <c r="B8" s="9">
        <v>9000</v>
      </c>
      <c r="C8" s="9">
        <v>9000</v>
      </c>
      <c r="D8" s="9">
        <v>10000</v>
      </c>
      <c r="E8" s="19" t="s">
        <v>47</v>
      </c>
      <c r="F8" s="11">
        <f t="shared" si="0"/>
        <v>0.1111111111111111</v>
      </c>
    </row>
    <row r="9" spans="1:6" ht="28" x14ac:dyDescent="0.15">
      <c r="A9" s="4" t="s">
        <v>4</v>
      </c>
      <c r="B9" s="9">
        <v>500</v>
      </c>
      <c r="C9" s="9">
        <v>500</v>
      </c>
      <c r="D9" s="9">
        <v>500</v>
      </c>
      <c r="E9" s="19" t="s">
        <v>48</v>
      </c>
      <c r="F9" s="11">
        <f t="shared" si="0"/>
        <v>0</v>
      </c>
    </row>
    <row r="10" spans="1:6" x14ac:dyDescent="0.15">
      <c r="A10" s="4" t="s">
        <v>5</v>
      </c>
      <c r="B10" s="9">
        <v>500</v>
      </c>
      <c r="C10" s="9">
        <v>500</v>
      </c>
      <c r="D10" s="9">
        <v>500</v>
      </c>
      <c r="E10" s="19"/>
      <c r="F10" s="11">
        <f t="shared" si="0"/>
        <v>0</v>
      </c>
    </row>
    <row r="11" spans="1:6" x14ac:dyDescent="0.15">
      <c r="A11" s="4" t="s">
        <v>6</v>
      </c>
      <c r="B11" s="9">
        <v>4500</v>
      </c>
      <c r="C11" s="9">
        <v>4500</v>
      </c>
      <c r="D11" s="9">
        <v>4500</v>
      </c>
      <c r="E11" s="19"/>
      <c r="F11" s="11">
        <f t="shared" si="0"/>
        <v>0</v>
      </c>
    </row>
    <row r="12" spans="1:6" x14ac:dyDescent="0.15">
      <c r="A12" s="4" t="s">
        <v>7</v>
      </c>
      <c r="B12" s="9">
        <v>500</v>
      </c>
      <c r="C12" s="9">
        <v>600</v>
      </c>
      <c r="D12" s="9">
        <v>600</v>
      </c>
      <c r="E12" s="19"/>
      <c r="F12" s="11">
        <f t="shared" si="0"/>
        <v>0</v>
      </c>
    </row>
    <row r="13" spans="1:6" s="5" customFormat="1" x14ac:dyDescent="0.15">
      <c r="A13" s="5" t="s">
        <v>8</v>
      </c>
      <c r="B13" s="12">
        <f>SUM(B6:B12)</f>
        <v>24000</v>
      </c>
      <c r="C13" s="12">
        <f>SUM(C6:C12)</f>
        <v>24100</v>
      </c>
      <c r="D13" s="12">
        <f>SUM(D6:D12)</f>
        <v>25100</v>
      </c>
      <c r="E13" s="20"/>
      <c r="F13" s="11">
        <f t="shared" si="0"/>
        <v>4.1493775933609957E-2</v>
      </c>
    </row>
    <row r="14" spans="1:6" x14ac:dyDescent="0.15">
      <c r="E14" s="19"/>
      <c r="F14" s="11"/>
    </row>
    <row r="15" spans="1:6" x14ac:dyDescent="0.15">
      <c r="A15" s="5" t="s">
        <v>9</v>
      </c>
      <c r="E15" s="19"/>
      <c r="F15" s="11"/>
    </row>
    <row r="16" spans="1:6" x14ac:dyDescent="0.15">
      <c r="A16" s="4" t="s">
        <v>10</v>
      </c>
      <c r="B16" s="9">
        <v>4500</v>
      </c>
      <c r="C16" s="9">
        <v>4500</v>
      </c>
      <c r="D16" s="9">
        <v>4500</v>
      </c>
      <c r="E16" s="19"/>
      <c r="F16" s="11">
        <f t="shared" si="0"/>
        <v>0</v>
      </c>
    </row>
    <row r="17" spans="1:6" x14ac:dyDescent="0.15">
      <c r="A17" s="4" t="s">
        <v>11</v>
      </c>
      <c r="B17" s="9">
        <v>5500</v>
      </c>
      <c r="C17" s="9">
        <v>5500</v>
      </c>
      <c r="D17" s="9">
        <v>5500</v>
      </c>
      <c r="E17" s="19"/>
      <c r="F17" s="11">
        <f t="shared" si="0"/>
        <v>0</v>
      </c>
    </row>
    <row r="18" spans="1:6" x14ac:dyDescent="0.15">
      <c r="A18" s="4" t="s">
        <v>12</v>
      </c>
      <c r="B18" s="9">
        <v>4000</v>
      </c>
      <c r="C18" s="9">
        <v>4000</v>
      </c>
      <c r="D18" s="9">
        <v>4000</v>
      </c>
      <c r="E18" s="19"/>
      <c r="F18" s="11">
        <f t="shared" si="0"/>
        <v>0</v>
      </c>
    </row>
    <row r="19" spans="1:6" x14ac:dyDescent="0.15">
      <c r="A19" s="4" t="s">
        <v>13</v>
      </c>
      <c r="B19" s="9">
        <v>5000</v>
      </c>
      <c r="C19" s="9">
        <v>5000</v>
      </c>
      <c r="D19" s="9">
        <v>5000</v>
      </c>
      <c r="E19" s="19"/>
      <c r="F19" s="11">
        <f t="shared" si="0"/>
        <v>0</v>
      </c>
    </row>
    <row r="20" spans="1:6" x14ac:dyDescent="0.15">
      <c r="A20" s="4" t="s">
        <v>67</v>
      </c>
      <c r="B20" s="9">
        <v>3000</v>
      </c>
      <c r="C20" s="9">
        <v>3000</v>
      </c>
      <c r="D20" s="9">
        <v>3000</v>
      </c>
      <c r="E20" s="19"/>
      <c r="F20" s="11">
        <f t="shared" si="0"/>
        <v>0</v>
      </c>
    </row>
    <row r="21" spans="1:6" x14ac:dyDescent="0.15">
      <c r="A21" s="4" t="s">
        <v>14</v>
      </c>
      <c r="B21" s="9">
        <v>1000</v>
      </c>
      <c r="C21" s="9">
        <v>1000</v>
      </c>
      <c r="D21" s="9">
        <v>1000</v>
      </c>
      <c r="E21" s="19"/>
      <c r="F21" s="11">
        <f t="shared" si="0"/>
        <v>0</v>
      </c>
    </row>
    <row r="22" spans="1:6" x14ac:dyDescent="0.15">
      <c r="A22" s="4" t="s">
        <v>15</v>
      </c>
      <c r="B22" s="9">
        <v>500</v>
      </c>
      <c r="C22" s="9">
        <v>500</v>
      </c>
      <c r="D22" s="9">
        <v>500</v>
      </c>
      <c r="E22" s="19"/>
      <c r="F22" s="11">
        <f t="shared" si="0"/>
        <v>0</v>
      </c>
    </row>
    <row r="23" spans="1:6" x14ac:dyDescent="0.15">
      <c r="A23" s="4" t="s">
        <v>16</v>
      </c>
      <c r="B23" s="9">
        <v>2000</v>
      </c>
      <c r="C23" s="9">
        <v>1500</v>
      </c>
      <c r="D23" s="9">
        <v>1500</v>
      </c>
      <c r="E23" s="19"/>
      <c r="F23" s="11">
        <f t="shared" si="0"/>
        <v>0</v>
      </c>
    </row>
    <row r="24" spans="1:6" x14ac:dyDescent="0.15">
      <c r="A24" s="4" t="s">
        <v>73</v>
      </c>
      <c r="D24" s="9">
        <v>500</v>
      </c>
      <c r="E24" s="19"/>
      <c r="F24" s="14" t="s">
        <v>51</v>
      </c>
    </row>
    <row r="25" spans="1:6" s="5" customFormat="1" x14ac:dyDescent="0.15">
      <c r="A25" s="5" t="s">
        <v>8</v>
      </c>
      <c r="B25" s="12">
        <f>SUM(B16:B23)</f>
        <v>25500</v>
      </c>
      <c r="C25" s="12">
        <f>SUM(C16:C23)</f>
        <v>25000</v>
      </c>
      <c r="D25" s="12">
        <f>SUM(D16:D24)</f>
        <v>25500</v>
      </c>
      <c r="E25" s="20"/>
      <c r="F25" s="11">
        <f t="shared" si="0"/>
        <v>0.02</v>
      </c>
    </row>
    <row r="26" spans="1:6" x14ac:dyDescent="0.15">
      <c r="E26" s="19"/>
      <c r="F26" s="11"/>
    </row>
    <row r="27" spans="1:6" x14ac:dyDescent="0.15">
      <c r="A27" s="5" t="s">
        <v>68</v>
      </c>
      <c r="E27" s="19"/>
      <c r="F27" s="11"/>
    </row>
    <row r="28" spans="1:6" x14ac:dyDescent="0.15">
      <c r="A28" s="13" t="s">
        <v>69</v>
      </c>
      <c r="E28" s="19"/>
      <c r="F28" s="11"/>
    </row>
    <row r="29" spans="1:6" x14ac:dyDescent="0.15">
      <c r="A29" s="4" t="s">
        <v>17</v>
      </c>
      <c r="B29" s="9">
        <v>800</v>
      </c>
      <c r="C29" s="9">
        <v>800</v>
      </c>
      <c r="D29" s="9">
        <v>800</v>
      </c>
      <c r="E29" s="19"/>
      <c r="F29" s="11">
        <f t="shared" si="0"/>
        <v>0</v>
      </c>
    </row>
    <row r="30" spans="1:6" ht="14" x14ac:dyDescent="0.15">
      <c r="A30" s="4" t="s">
        <v>70</v>
      </c>
      <c r="B30" s="9">
        <v>21600</v>
      </c>
      <c r="C30" s="9">
        <v>18500</v>
      </c>
      <c r="D30" s="9">
        <f>(D13+D25+D29+D46+D63)*0.05</f>
        <v>20713.34</v>
      </c>
      <c r="E30" s="19" t="s">
        <v>54</v>
      </c>
      <c r="F30" s="11">
        <f t="shared" si="0"/>
        <v>0.11964000000000001</v>
      </c>
    </row>
    <row r="31" spans="1:6" s="5" customFormat="1" x14ac:dyDescent="0.15">
      <c r="A31" s="5" t="s">
        <v>8</v>
      </c>
      <c r="B31" s="12">
        <f>SUM(B29:B30)</f>
        <v>22400</v>
      </c>
      <c r="C31" s="12">
        <f>SUM(C29:C30)</f>
        <v>19300</v>
      </c>
      <c r="D31" s="12">
        <f>SUM(D29:D30)</f>
        <v>21513.34</v>
      </c>
      <c r="E31" s="20"/>
      <c r="F31" s="11">
        <f t="shared" si="0"/>
        <v>0.11468082901554405</v>
      </c>
    </row>
    <row r="32" spans="1:6" x14ac:dyDescent="0.15">
      <c r="E32" s="19"/>
      <c r="F32" s="11"/>
    </row>
    <row r="33" spans="1:6" x14ac:dyDescent="0.15">
      <c r="A33" s="5" t="s">
        <v>18</v>
      </c>
      <c r="E33" s="19"/>
      <c r="F33" s="11"/>
    </row>
    <row r="34" spans="1:6" x14ac:dyDescent="0.15">
      <c r="A34" s="4" t="s">
        <v>59</v>
      </c>
      <c r="B34" s="9">
        <v>0</v>
      </c>
      <c r="C34" s="9">
        <v>0</v>
      </c>
      <c r="D34" s="9">
        <v>10000</v>
      </c>
      <c r="E34" s="19"/>
      <c r="F34" s="14" t="s">
        <v>51</v>
      </c>
    </row>
    <row r="35" spans="1:6" x14ac:dyDescent="0.15">
      <c r="A35" s="4" t="s">
        <v>19</v>
      </c>
      <c r="B35" s="9">
        <v>20000</v>
      </c>
      <c r="C35" s="9">
        <v>10000</v>
      </c>
      <c r="D35" s="15">
        <v>10000</v>
      </c>
      <c r="E35" s="19"/>
      <c r="F35" s="11">
        <f t="shared" si="0"/>
        <v>0</v>
      </c>
    </row>
    <row r="36" spans="1:6" x14ac:dyDescent="0.15">
      <c r="A36" s="4" t="s">
        <v>20</v>
      </c>
      <c r="B36" s="9">
        <v>20000</v>
      </c>
      <c r="C36" s="9">
        <v>20000</v>
      </c>
      <c r="D36" s="15">
        <v>20000</v>
      </c>
      <c r="E36" s="19"/>
      <c r="F36" s="11">
        <f t="shared" si="0"/>
        <v>0</v>
      </c>
    </row>
    <row r="37" spans="1:6" x14ac:dyDescent="0.15">
      <c r="A37" s="4" t="s">
        <v>21</v>
      </c>
      <c r="B37" s="9">
        <v>16000</v>
      </c>
      <c r="C37" s="9">
        <v>16000</v>
      </c>
      <c r="D37" s="15">
        <v>16000</v>
      </c>
      <c r="E37" s="19"/>
      <c r="F37" s="11">
        <f t="shared" si="0"/>
        <v>0</v>
      </c>
    </row>
    <row r="38" spans="1:6" x14ac:dyDescent="0.15">
      <c r="A38" s="4" t="s">
        <v>22</v>
      </c>
      <c r="B38" s="9">
        <v>1500</v>
      </c>
      <c r="C38" s="9">
        <v>1500</v>
      </c>
      <c r="D38" s="15">
        <v>1500</v>
      </c>
      <c r="E38" s="19"/>
      <c r="F38" s="11">
        <f t="shared" si="0"/>
        <v>0</v>
      </c>
    </row>
    <row r="39" spans="1:6" x14ac:dyDescent="0.15">
      <c r="A39" s="4" t="s">
        <v>23</v>
      </c>
      <c r="B39" s="9">
        <v>1500</v>
      </c>
      <c r="C39" s="9">
        <v>1500</v>
      </c>
      <c r="D39" s="15">
        <v>1500</v>
      </c>
      <c r="E39" s="19"/>
      <c r="F39" s="11">
        <f t="shared" si="0"/>
        <v>0</v>
      </c>
    </row>
    <row r="40" spans="1:6" x14ac:dyDescent="0.15">
      <c r="A40" s="4" t="s">
        <v>24</v>
      </c>
      <c r="B40" s="9">
        <v>10000</v>
      </c>
      <c r="C40" s="9">
        <v>11000</v>
      </c>
      <c r="D40" s="15">
        <v>11000</v>
      </c>
      <c r="E40" s="19"/>
      <c r="F40" s="11">
        <f t="shared" si="0"/>
        <v>0</v>
      </c>
    </row>
    <row r="41" spans="1:6" ht="42" x14ac:dyDescent="0.15">
      <c r="A41" s="4" t="s">
        <v>25</v>
      </c>
      <c r="B41" s="9">
        <v>22000</v>
      </c>
      <c r="C41" s="9">
        <v>24000</v>
      </c>
      <c r="D41" s="15">
        <v>30000</v>
      </c>
      <c r="E41" s="19" t="s">
        <v>52</v>
      </c>
      <c r="F41" s="11">
        <f t="shared" si="0"/>
        <v>0.25</v>
      </c>
    </row>
    <row r="42" spans="1:6" ht="42" x14ac:dyDescent="0.15">
      <c r="A42" s="4" t="s">
        <v>26</v>
      </c>
      <c r="B42" s="9">
        <v>6000</v>
      </c>
      <c r="C42" s="9">
        <v>6500</v>
      </c>
      <c r="D42" s="15">
        <v>6500</v>
      </c>
      <c r="E42" s="19" t="s">
        <v>53</v>
      </c>
      <c r="F42" s="16">
        <f t="shared" si="0"/>
        <v>0</v>
      </c>
    </row>
    <row r="43" spans="1:6" x14ac:dyDescent="0.15">
      <c r="A43" s="4" t="s">
        <v>66</v>
      </c>
      <c r="B43" s="9">
        <v>13000</v>
      </c>
      <c r="C43" s="9">
        <v>13000</v>
      </c>
      <c r="D43" s="15">
        <v>13500</v>
      </c>
      <c r="E43" s="19"/>
      <c r="F43" s="11">
        <f t="shared" si="0"/>
        <v>3.8461538461538464E-2</v>
      </c>
    </row>
    <row r="44" spans="1:6" x14ac:dyDescent="0.15">
      <c r="A44" s="4" t="s">
        <v>27</v>
      </c>
      <c r="B44" s="9">
        <v>0</v>
      </c>
      <c r="C44" s="9">
        <v>0</v>
      </c>
      <c r="D44" s="15">
        <v>0</v>
      </c>
      <c r="E44" s="19"/>
      <c r="F44" s="11">
        <v>0</v>
      </c>
    </row>
    <row r="45" spans="1:6" x14ac:dyDescent="0.15">
      <c r="A45" s="4" t="s">
        <v>28</v>
      </c>
      <c r="B45" s="9">
        <v>600</v>
      </c>
      <c r="C45" s="9">
        <v>600</v>
      </c>
      <c r="D45" s="15">
        <v>600</v>
      </c>
      <c r="E45" s="19"/>
      <c r="F45" s="11">
        <f t="shared" si="0"/>
        <v>0</v>
      </c>
    </row>
    <row r="46" spans="1:6" s="5" customFormat="1" x14ac:dyDescent="0.15">
      <c r="A46" s="5" t="s">
        <v>8</v>
      </c>
      <c r="B46" s="12">
        <f>SUM(B35:B45)</f>
        <v>110600</v>
      </c>
      <c r="C46" s="12">
        <f>SUM(C35:C45)</f>
        <v>104100</v>
      </c>
      <c r="D46" s="12">
        <f>SUM(D34:D45)</f>
        <v>120600</v>
      </c>
      <c r="E46" s="20"/>
      <c r="F46" s="11">
        <f t="shared" si="0"/>
        <v>0.15850144092219021</v>
      </c>
    </row>
    <row r="47" spans="1:6" s="5" customFormat="1" x14ac:dyDescent="0.15">
      <c r="B47" s="12"/>
      <c r="C47" s="12"/>
      <c r="D47" s="12"/>
      <c r="E47" s="20"/>
      <c r="F47" s="11"/>
    </row>
    <row r="48" spans="1:6" x14ac:dyDescent="0.15">
      <c r="A48" s="5" t="s">
        <v>29</v>
      </c>
      <c r="E48" s="19"/>
      <c r="F48" s="11"/>
    </row>
    <row r="49" spans="1:6" ht="42" x14ac:dyDescent="0.15">
      <c r="A49" s="4" t="s">
        <v>30</v>
      </c>
      <c r="B49" s="9">
        <v>62200</v>
      </c>
      <c r="C49" s="9">
        <v>63941.599999999999</v>
      </c>
      <c r="D49" s="9">
        <f>(C49*0.05)+C49+8360</f>
        <v>75498.679999999993</v>
      </c>
      <c r="E49" s="19" t="s">
        <v>61</v>
      </c>
      <c r="F49" s="11">
        <f t="shared" si="0"/>
        <v>0.18074430417756193</v>
      </c>
    </row>
    <row r="50" spans="1:6" ht="14" x14ac:dyDescent="0.15">
      <c r="A50" s="4" t="s">
        <v>31</v>
      </c>
      <c r="B50" s="9">
        <v>53000</v>
      </c>
      <c r="C50" s="9">
        <v>53000</v>
      </c>
      <c r="D50" s="9">
        <f>(C50*0.05)+C50</f>
        <v>55650</v>
      </c>
      <c r="E50" s="19" t="s">
        <v>45</v>
      </c>
      <c r="F50" s="11">
        <f t="shared" si="0"/>
        <v>0.05</v>
      </c>
    </row>
    <row r="51" spans="1:6" x14ac:dyDescent="0.15">
      <c r="A51" s="4" t="s">
        <v>32</v>
      </c>
      <c r="B51" s="9">
        <v>20400</v>
      </c>
      <c r="C51" s="9">
        <v>20971.2</v>
      </c>
      <c r="D51" s="9">
        <v>45000</v>
      </c>
      <c r="E51" s="19"/>
      <c r="F51" s="11">
        <f t="shared" si="0"/>
        <v>1.1457999542229342</v>
      </c>
    </row>
    <row r="52" spans="1:6" ht="14" x14ac:dyDescent="0.15">
      <c r="A52" s="4" t="s">
        <v>33</v>
      </c>
      <c r="B52" s="9">
        <v>19400</v>
      </c>
      <c r="C52" s="9">
        <v>19943.2</v>
      </c>
      <c r="D52" s="9">
        <f>(C52*0.05)+C52</f>
        <v>20940.36</v>
      </c>
      <c r="E52" s="19" t="s">
        <v>45</v>
      </c>
      <c r="F52" s="11">
        <f t="shared" si="0"/>
        <v>4.9999999999999989E-2</v>
      </c>
    </row>
    <row r="53" spans="1:6" s="5" customFormat="1" x14ac:dyDescent="0.15">
      <c r="A53" s="5" t="s">
        <v>8</v>
      </c>
      <c r="B53" s="12">
        <f>SUM(B49:B52)</f>
        <v>155000</v>
      </c>
      <c r="C53" s="12">
        <f>SUM(C49:C52)</f>
        <v>157856.00000000003</v>
      </c>
      <c r="D53" s="12">
        <f>SUM(D49:D52)</f>
        <v>197089.03999999998</v>
      </c>
      <c r="E53" s="20"/>
      <c r="F53" s="11">
        <f t="shared" si="0"/>
        <v>0.24853689438475537</v>
      </c>
    </row>
    <row r="54" spans="1:6" x14ac:dyDescent="0.15">
      <c r="E54" s="19"/>
      <c r="F54" s="11"/>
    </row>
    <row r="55" spans="1:6" x14ac:dyDescent="0.15">
      <c r="A55" s="5" t="s">
        <v>34</v>
      </c>
      <c r="E55" s="19"/>
      <c r="F55" s="11"/>
    </row>
    <row r="56" spans="1:6" ht="42" x14ac:dyDescent="0.15">
      <c r="A56" s="4" t="s">
        <v>35</v>
      </c>
      <c r="B56" s="9">
        <v>25500</v>
      </c>
      <c r="C56" s="9">
        <v>25500</v>
      </c>
      <c r="D56" s="9">
        <f>(1489*12)+(78.23*12)</f>
        <v>18806.759999999998</v>
      </c>
      <c r="E56" s="19" t="s">
        <v>46</v>
      </c>
      <c r="F56" s="16">
        <f t="shared" si="0"/>
        <v>-0.26248000000000005</v>
      </c>
    </row>
    <row r="57" spans="1:6" x14ac:dyDescent="0.15">
      <c r="A57" s="4" t="s">
        <v>36</v>
      </c>
      <c r="B57" s="9">
        <v>5000</v>
      </c>
      <c r="C57" s="9">
        <v>5000</v>
      </c>
      <c r="D57" s="9">
        <v>5000</v>
      </c>
      <c r="E57" s="19"/>
      <c r="F57" s="11">
        <f t="shared" si="0"/>
        <v>0</v>
      </c>
    </row>
    <row r="58" spans="1:6" ht="14" x14ac:dyDescent="0.15">
      <c r="A58" s="4" t="s">
        <v>37</v>
      </c>
      <c r="B58" s="9">
        <v>0</v>
      </c>
      <c r="C58" s="9">
        <v>7000</v>
      </c>
      <c r="D58" s="9">
        <f>(7000*0.053)+7000</f>
        <v>7371</v>
      </c>
      <c r="E58" s="19" t="s">
        <v>42</v>
      </c>
      <c r="F58" s="16">
        <f t="shared" si="0"/>
        <v>5.2999999999999999E-2</v>
      </c>
    </row>
    <row r="59" spans="1:6" x14ac:dyDescent="0.15">
      <c r="A59" s="4" t="s">
        <v>41</v>
      </c>
      <c r="B59" s="9">
        <v>0</v>
      </c>
      <c r="C59" s="9">
        <v>0</v>
      </c>
      <c r="D59" s="9">
        <v>10000</v>
      </c>
      <c r="E59" s="19"/>
      <c r="F59" s="14" t="s">
        <v>51</v>
      </c>
    </row>
    <row r="60" spans="1:6" x14ac:dyDescent="0.15">
      <c r="A60" s="4" t="s">
        <v>43</v>
      </c>
      <c r="B60" s="9">
        <v>2000</v>
      </c>
      <c r="C60" s="9">
        <v>2000</v>
      </c>
      <c r="D60" s="9">
        <v>2000</v>
      </c>
      <c r="E60" s="19"/>
      <c r="F60" s="11">
        <f t="shared" si="0"/>
        <v>0</v>
      </c>
    </row>
    <row r="61" spans="1:6" x14ac:dyDescent="0.15">
      <c r="A61" s="4" t="s">
        <v>44</v>
      </c>
      <c r="B61" s="9">
        <v>0</v>
      </c>
      <c r="C61" s="9">
        <v>0</v>
      </c>
      <c r="D61" s="9">
        <v>2000</v>
      </c>
      <c r="E61" s="19"/>
      <c r="F61" s="14" t="s">
        <v>51</v>
      </c>
    </row>
    <row r="62" spans="1:6" s="5" customFormat="1" x14ac:dyDescent="0.15">
      <c r="A62" s="5" t="s">
        <v>8</v>
      </c>
      <c r="B62" s="12">
        <f>SUM(B56:B61)</f>
        <v>32500</v>
      </c>
      <c r="C62" s="12">
        <f>SUM(C56:C61)</f>
        <v>39500</v>
      </c>
      <c r="D62" s="12">
        <f>SUM(D56:D61)</f>
        <v>45177.759999999995</v>
      </c>
      <c r="E62" s="20"/>
      <c r="F62" s="11">
        <f t="shared" si="0"/>
        <v>0.14374075949367077</v>
      </c>
    </row>
    <row r="63" spans="1:6" s="5" customFormat="1" x14ac:dyDescent="0.15">
      <c r="A63" s="5" t="s">
        <v>71</v>
      </c>
      <c r="B63" s="12">
        <f>B62+B53</f>
        <v>187500</v>
      </c>
      <c r="C63" s="12">
        <f>C62+C53</f>
        <v>197356.00000000003</v>
      </c>
      <c r="D63" s="12">
        <f>D62+D53</f>
        <v>242266.8</v>
      </c>
      <c r="E63" s="20"/>
      <c r="F63" s="11">
        <f t="shared" si="0"/>
        <v>0.22756237459210743</v>
      </c>
    </row>
    <row r="64" spans="1:6" x14ac:dyDescent="0.15">
      <c r="E64" s="19"/>
      <c r="F64" s="11"/>
    </row>
    <row r="65" spans="1:6" s="5" customFormat="1" x14ac:dyDescent="0.15">
      <c r="A65" s="5" t="s">
        <v>38</v>
      </c>
      <c r="B65" s="12">
        <f>B63+B46+B31+B25+B13</f>
        <v>370000</v>
      </c>
      <c r="C65" s="12">
        <f>C63+C46+C31+C25+C13</f>
        <v>369856</v>
      </c>
      <c r="D65" s="21">
        <f>D63+D46+D31+D25+D13</f>
        <v>434980.14</v>
      </c>
      <c r="E65" s="20">
        <f>D65-C65</f>
        <v>65124.140000000014</v>
      </c>
      <c r="F65" s="11">
        <f t="shared" si="0"/>
        <v>0.17607971751168025</v>
      </c>
    </row>
    <row r="66" spans="1:6" x14ac:dyDescent="0.15">
      <c r="E66" s="19"/>
      <c r="F66" s="11"/>
    </row>
    <row r="67" spans="1:6" s="5" customFormat="1" x14ac:dyDescent="0.15">
      <c r="A67" s="5" t="s">
        <v>39</v>
      </c>
      <c r="B67" s="12">
        <f>B65/12</f>
        <v>30833.333333333332</v>
      </c>
      <c r="C67" s="12">
        <f t="shared" ref="C67:D67" si="1">C65/12</f>
        <v>30821.333333333332</v>
      </c>
      <c r="D67" s="12">
        <f t="shared" si="1"/>
        <v>36248.345000000001</v>
      </c>
      <c r="E67" s="20"/>
      <c r="F67" s="11">
        <f t="shared" si="0"/>
        <v>0.17607971751168031</v>
      </c>
    </row>
    <row r="68" spans="1:6" s="5" customFormat="1" x14ac:dyDescent="0.15">
      <c r="A68" s="5" t="s">
        <v>40</v>
      </c>
      <c r="B68" s="12">
        <f>B65/52</f>
        <v>7115.3846153846152</v>
      </c>
      <c r="C68" s="12">
        <f t="shared" ref="C68:D68" si="2">C65/52</f>
        <v>7112.6153846153848</v>
      </c>
      <c r="D68" s="12">
        <f t="shared" si="2"/>
        <v>8365.002692307693</v>
      </c>
      <c r="E68" s="20"/>
      <c r="F68" s="11">
        <f t="shared" si="0"/>
        <v>0.17607971751168031</v>
      </c>
    </row>
    <row r="69" spans="1:6" s="5" customFormat="1" x14ac:dyDescent="0.15">
      <c r="B69" s="12"/>
      <c r="C69" s="12"/>
      <c r="D69" s="12"/>
      <c r="E69" s="20"/>
      <c r="F69" s="11"/>
    </row>
    <row r="70" spans="1:6" s="5" customFormat="1" x14ac:dyDescent="0.15">
      <c r="B70" s="17" t="s">
        <v>55</v>
      </c>
      <c r="C70" s="17" t="s">
        <v>56</v>
      </c>
      <c r="D70" s="17" t="s">
        <v>57</v>
      </c>
      <c r="E70" s="20"/>
    </row>
    <row r="71" spans="1:6" ht="28" x14ac:dyDescent="0.15">
      <c r="A71" s="5" t="s">
        <v>72</v>
      </c>
      <c r="B71" s="9">
        <v>277402.7</v>
      </c>
      <c r="C71" s="9">
        <v>315150.05</v>
      </c>
      <c r="D71" s="9">
        <f>C71-B71</f>
        <v>37747.349999999977</v>
      </c>
      <c r="E71" s="19" t="s">
        <v>58</v>
      </c>
      <c r="F71" s="18">
        <f>D71/B71</f>
        <v>0.13607419826843781</v>
      </c>
    </row>
    <row r="73" spans="1:6" ht="15" customHeight="1" x14ac:dyDescent="0.15">
      <c r="C73" s="12"/>
      <c r="D73" s="81" t="s">
        <v>60</v>
      </c>
      <c r="E73" s="81"/>
      <c r="F73" s="18">
        <f>F68-F71</f>
        <v>4.0005519243242499E-2</v>
      </c>
    </row>
    <row r="74" spans="1:6" ht="15" customHeight="1" x14ac:dyDescent="0.15">
      <c r="C74" s="12"/>
      <c r="D74" s="81" t="s">
        <v>60</v>
      </c>
      <c r="E74" s="81"/>
      <c r="F74" s="12">
        <f>D65*F73</f>
        <v>17401.606361198315</v>
      </c>
    </row>
  </sheetData>
  <mergeCells count="4">
    <mergeCell ref="D73:E73"/>
    <mergeCell ref="D74:E74"/>
    <mergeCell ref="A1:F1"/>
    <mergeCell ref="A2:F2"/>
  </mergeCells>
  <conditionalFormatting sqref="F6:F69">
    <cfRule type="cellIs" dxfId="1" priority="1" operator="greaterThan">
      <formula>0</formula>
    </cfRule>
  </conditionalFormatting>
  <pageMargins left="0.7" right="0.7" top="0.75" bottom="0.75" header="0.3" footer="0.3"/>
  <pageSetup paperSiz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6F891-8EC0-4E56-9582-B977F94BB3C8}">
  <dimension ref="A1:F101"/>
  <sheetViews>
    <sheetView showGridLines="0" showRuler="0" zoomScale="70" zoomScaleNormal="70" zoomScalePageLayoutView="40" workbookViewId="0">
      <selection activeCell="A6" sqref="A6"/>
    </sheetView>
  </sheetViews>
  <sheetFormatPr baseColWidth="10" defaultColWidth="9.1640625" defaultRowHeight="16" x14ac:dyDescent="0.2"/>
  <cols>
    <col min="1" max="1" width="42" style="2" customWidth="1"/>
    <col min="2" max="2" width="15" style="1" hidden="1" customWidth="1"/>
    <col min="3" max="4" width="22.83203125" style="1" customWidth="1"/>
    <col min="5" max="5" width="24.5" style="3" hidden="1" customWidth="1"/>
    <col min="6" max="6" width="15.6640625" style="2" hidden="1" customWidth="1"/>
    <col min="7" max="16384" width="9.1640625" style="2"/>
  </cols>
  <sheetData>
    <row r="1" spans="1:6" s="29" customFormat="1" ht="16.5" customHeight="1" x14ac:dyDescent="0.2">
      <c r="A1" s="26"/>
      <c r="B1" s="27">
        <v>2019</v>
      </c>
      <c r="C1" s="23" t="s">
        <v>64</v>
      </c>
      <c r="D1" s="24" t="s">
        <v>81</v>
      </c>
      <c r="E1" s="22" t="s">
        <v>49</v>
      </c>
      <c r="F1" s="28" t="s">
        <v>50</v>
      </c>
    </row>
    <row r="2" spans="1:6" s="31" customFormat="1" ht="16.5" customHeight="1" x14ac:dyDescent="0.2">
      <c r="A2" s="97" t="s">
        <v>0</v>
      </c>
      <c r="B2" s="98"/>
      <c r="C2" s="98"/>
      <c r="D2" s="99"/>
      <c r="E2" s="30"/>
    </row>
    <row r="3" spans="1:6" s="31" customFormat="1" ht="16.5" customHeight="1" x14ac:dyDescent="0.2">
      <c r="A3" s="32" t="s">
        <v>1</v>
      </c>
      <c r="B3" s="33">
        <v>7000</v>
      </c>
      <c r="C3" s="33">
        <v>7000</v>
      </c>
      <c r="D3" s="34">
        <v>7000</v>
      </c>
      <c r="E3" s="35"/>
      <c r="F3" s="36">
        <f>(D3-C3)/C3</f>
        <v>0</v>
      </c>
    </row>
    <row r="4" spans="1:6" s="31" customFormat="1" ht="16.5" customHeight="1" x14ac:dyDescent="0.2">
      <c r="A4" s="32" t="s">
        <v>2</v>
      </c>
      <c r="B4" s="33">
        <v>2000</v>
      </c>
      <c r="C4" s="33">
        <v>2000</v>
      </c>
      <c r="D4" s="34">
        <v>2000</v>
      </c>
      <c r="E4" s="35"/>
      <c r="F4" s="36">
        <f t="shared" ref="F4:F69" si="0">(D4-C4)/C4</f>
        <v>0</v>
      </c>
    </row>
    <row r="5" spans="1:6" s="31" customFormat="1" ht="16.5" customHeight="1" x14ac:dyDescent="0.2">
      <c r="A5" s="32" t="s">
        <v>3</v>
      </c>
      <c r="B5" s="33">
        <v>9000</v>
      </c>
      <c r="C5" s="33">
        <v>9000</v>
      </c>
      <c r="D5" s="34">
        <v>10000</v>
      </c>
      <c r="E5" s="35" t="s">
        <v>47</v>
      </c>
      <c r="F5" s="36">
        <f t="shared" si="0"/>
        <v>0.1111111111111111</v>
      </c>
    </row>
    <row r="6" spans="1:6" s="31" customFormat="1" ht="16.5" customHeight="1" x14ac:dyDescent="0.2">
      <c r="A6" s="32" t="s">
        <v>4</v>
      </c>
      <c r="B6" s="33">
        <v>500</v>
      </c>
      <c r="C6" s="33">
        <v>500</v>
      </c>
      <c r="D6" s="34">
        <v>500</v>
      </c>
      <c r="E6" s="35" t="s">
        <v>48</v>
      </c>
      <c r="F6" s="36">
        <f t="shared" si="0"/>
        <v>0</v>
      </c>
    </row>
    <row r="7" spans="1:6" s="31" customFormat="1" ht="16.5" customHeight="1" x14ac:dyDescent="0.2">
      <c r="A7" s="32" t="s">
        <v>5</v>
      </c>
      <c r="B7" s="33">
        <v>500</v>
      </c>
      <c r="C7" s="33">
        <v>500</v>
      </c>
      <c r="D7" s="34">
        <v>500</v>
      </c>
      <c r="E7" s="35"/>
      <c r="F7" s="36">
        <f t="shared" si="0"/>
        <v>0</v>
      </c>
    </row>
    <row r="8" spans="1:6" s="31" customFormat="1" ht="16.5" customHeight="1" x14ac:dyDescent="0.2">
      <c r="A8" s="32" t="s">
        <v>6</v>
      </c>
      <c r="B8" s="33">
        <v>4500</v>
      </c>
      <c r="C8" s="33">
        <v>4500</v>
      </c>
      <c r="D8" s="34">
        <v>4500</v>
      </c>
      <c r="E8" s="35"/>
      <c r="F8" s="36">
        <f t="shared" si="0"/>
        <v>0</v>
      </c>
    </row>
    <row r="9" spans="1:6" s="31" customFormat="1" ht="16.5" customHeight="1" x14ac:dyDescent="0.2">
      <c r="A9" s="32" t="s">
        <v>7</v>
      </c>
      <c r="B9" s="33">
        <v>500</v>
      </c>
      <c r="C9" s="33">
        <v>600</v>
      </c>
      <c r="D9" s="34">
        <v>600</v>
      </c>
      <c r="E9" s="35"/>
      <c r="F9" s="36">
        <f t="shared" si="0"/>
        <v>0</v>
      </c>
    </row>
    <row r="10" spans="1:6" s="42" customFormat="1" ht="16.5" customHeight="1" x14ac:dyDescent="0.2">
      <c r="A10" s="37" t="s">
        <v>8</v>
      </c>
      <c r="B10" s="38">
        <f>SUM(B3:B9)</f>
        <v>24000</v>
      </c>
      <c r="C10" s="38">
        <f>SUM(C3:C9)</f>
        <v>24100</v>
      </c>
      <c r="D10" s="39">
        <f>SUM(D3:D9)</f>
        <v>25100</v>
      </c>
      <c r="E10" s="40"/>
      <c r="F10" s="41">
        <f t="shared" si="0"/>
        <v>4.1493775933609957E-2</v>
      </c>
    </row>
    <row r="11" spans="1:6" s="31" customFormat="1" ht="16.5" customHeight="1" x14ac:dyDescent="0.2">
      <c r="A11" s="94"/>
      <c r="B11" s="95"/>
      <c r="C11" s="95"/>
      <c r="D11" s="96"/>
      <c r="E11" s="35"/>
      <c r="F11" s="36"/>
    </row>
    <row r="12" spans="1:6" s="45" customFormat="1" ht="16.5" customHeight="1" x14ac:dyDescent="0.2">
      <c r="A12" s="97" t="s">
        <v>9</v>
      </c>
      <c r="B12" s="98"/>
      <c r="C12" s="98"/>
      <c r="D12" s="99"/>
      <c r="E12" s="43"/>
      <c r="F12" s="44"/>
    </row>
    <row r="13" spans="1:6" s="31" customFormat="1" ht="16.5" customHeight="1" x14ac:dyDescent="0.2">
      <c r="A13" s="32" t="s">
        <v>10</v>
      </c>
      <c r="B13" s="33">
        <v>4500</v>
      </c>
      <c r="C13" s="33">
        <v>4500</v>
      </c>
      <c r="D13" s="34">
        <v>4500</v>
      </c>
      <c r="E13" s="35"/>
      <c r="F13" s="36">
        <f t="shared" si="0"/>
        <v>0</v>
      </c>
    </row>
    <row r="14" spans="1:6" s="31" customFormat="1" ht="16.5" customHeight="1" x14ac:dyDescent="0.2">
      <c r="A14" s="32" t="s">
        <v>11</v>
      </c>
      <c r="B14" s="33">
        <v>5500</v>
      </c>
      <c r="C14" s="33">
        <v>5500</v>
      </c>
      <c r="D14" s="34">
        <v>5500</v>
      </c>
      <c r="E14" s="35"/>
      <c r="F14" s="36">
        <f t="shared" si="0"/>
        <v>0</v>
      </c>
    </row>
    <row r="15" spans="1:6" s="31" customFormat="1" ht="16.5" customHeight="1" x14ac:dyDescent="0.2">
      <c r="A15" s="32" t="s">
        <v>12</v>
      </c>
      <c r="B15" s="33">
        <v>4000</v>
      </c>
      <c r="C15" s="33">
        <v>4000</v>
      </c>
      <c r="D15" s="34">
        <v>4000</v>
      </c>
      <c r="E15" s="35"/>
      <c r="F15" s="36">
        <f t="shared" si="0"/>
        <v>0</v>
      </c>
    </row>
    <row r="16" spans="1:6" s="31" customFormat="1" ht="16.5" customHeight="1" x14ac:dyDescent="0.2">
      <c r="A16" s="32" t="s">
        <v>13</v>
      </c>
      <c r="B16" s="33">
        <v>5000</v>
      </c>
      <c r="C16" s="33">
        <v>5000</v>
      </c>
      <c r="D16" s="34">
        <v>5000</v>
      </c>
      <c r="E16" s="35"/>
      <c r="F16" s="36">
        <f t="shared" si="0"/>
        <v>0</v>
      </c>
    </row>
    <row r="17" spans="1:6" s="31" customFormat="1" ht="16.5" customHeight="1" x14ac:dyDescent="0.2">
      <c r="A17" s="32" t="s">
        <v>67</v>
      </c>
      <c r="B17" s="33">
        <v>3000</v>
      </c>
      <c r="C17" s="33">
        <v>3000</v>
      </c>
      <c r="D17" s="34">
        <v>3000</v>
      </c>
      <c r="E17" s="35"/>
      <c r="F17" s="36">
        <f t="shared" si="0"/>
        <v>0</v>
      </c>
    </row>
    <row r="18" spans="1:6" s="31" customFormat="1" ht="16.5" customHeight="1" x14ac:dyDescent="0.2">
      <c r="A18" s="32" t="s">
        <v>14</v>
      </c>
      <c r="B18" s="33">
        <v>1000</v>
      </c>
      <c r="C18" s="33">
        <v>1000</v>
      </c>
      <c r="D18" s="34">
        <v>1000</v>
      </c>
      <c r="E18" s="35"/>
      <c r="F18" s="36">
        <f t="shared" si="0"/>
        <v>0</v>
      </c>
    </row>
    <row r="19" spans="1:6" s="31" customFormat="1" ht="16.5" customHeight="1" x14ac:dyDescent="0.2">
      <c r="A19" s="32" t="s">
        <v>15</v>
      </c>
      <c r="B19" s="33">
        <v>500</v>
      </c>
      <c r="C19" s="33">
        <v>500</v>
      </c>
      <c r="D19" s="34">
        <v>500</v>
      </c>
      <c r="E19" s="35"/>
      <c r="F19" s="36">
        <f t="shared" si="0"/>
        <v>0</v>
      </c>
    </row>
    <row r="20" spans="1:6" s="31" customFormat="1" ht="16.5" customHeight="1" x14ac:dyDescent="0.2">
      <c r="A20" s="32" t="s">
        <v>16</v>
      </c>
      <c r="B20" s="33">
        <v>2000</v>
      </c>
      <c r="C20" s="33">
        <v>1500</v>
      </c>
      <c r="D20" s="34">
        <v>1500</v>
      </c>
      <c r="E20" s="35"/>
      <c r="F20" s="36">
        <f t="shared" si="0"/>
        <v>0</v>
      </c>
    </row>
    <row r="21" spans="1:6" s="31" customFormat="1" ht="16.5" customHeight="1" x14ac:dyDescent="0.2">
      <c r="A21" s="32" t="s">
        <v>73</v>
      </c>
      <c r="B21" s="33"/>
      <c r="C21" s="33"/>
      <c r="D21" s="34">
        <v>500</v>
      </c>
      <c r="E21" s="35"/>
      <c r="F21" s="46" t="s">
        <v>51</v>
      </c>
    </row>
    <row r="22" spans="1:6" s="42" customFormat="1" ht="16.5" customHeight="1" x14ac:dyDescent="0.2">
      <c r="A22" s="37" t="s">
        <v>8</v>
      </c>
      <c r="B22" s="38">
        <f>SUM(B13:B20)</f>
        <v>25500</v>
      </c>
      <c r="C22" s="38">
        <f>SUM(C13:C20)</f>
        <v>25000</v>
      </c>
      <c r="D22" s="39">
        <f>SUM(D13:D21)</f>
        <v>25500</v>
      </c>
      <c r="E22" s="40"/>
      <c r="F22" s="44">
        <f t="shared" si="0"/>
        <v>0.02</v>
      </c>
    </row>
    <row r="23" spans="1:6" s="31" customFormat="1" ht="16.5" customHeight="1" x14ac:dyDescent="0.2">
      <c r="A23" s="94"/>
      <c r="B23" s="95"/>
      <c r="C23" s="95"/>
      <c r="D23" s="96"/>
      <c r="E23" s="35"/>
      <c r="F23" s="36"/>
    </row>
    <row r="24" spans="1:6" s="45" customFormat="1" ht="16.5" customHeight="1" x14ac:dyDescent="0.2">
      <c r="A24" s="97" t="s">
        <v>80</v>
      </c>
      <c r="B24" s="98"/>
      <c r="C24" s="98"/>
      <c r="D24" s="99"/>
      <c r="E24" s="43"/>
      <c r="F24" s="44"/>
    </row>
    <row r="25" spans="1:6" s="31" customFormat="1" ht="16.5" customHeight="1" x14ac:dyDescent="0.2">
      <c r="A25" s="32" t="s">
        <v>17</v>
      </c>
      <c r="B25" s="33">
        <v>800</v>
      </c>
      <c r="C25" s="33">
        <v>800</v>
      </c>
      <c r="D25" s="34">
        <v>800</v>
      </c>
      <c r="E25" s="35"/>
      <c r="F25" s="36">
        <f t="shared" si="0"/>
        <v>0</v>
      </c>
    </row>
    <row r="26" spans="1:6" s="31" customFormat="1" ht="16.5" customHeight="1" x14ac:dyDescent="0.2">
      <c r="A26" s="32" t="s">
        <v>79</v>
      </c>
      <c r="B26" s="33">
        <v>21600</v>
      </c>
      <c r="C26" s="33">
        <v>18500</v>
      </c>
      <c r="D26" s="34">
        <f>(D10+D22+D25+D42+D59)*0.05</f>
        <v>20713.34</v>
      </c>
      <c r="E26" s="35" t="s">
        <v>54</v>
      </c>
      <c r="F26" s="36">
        <f t="shared" si="0"/>
        <v>0.11964000000000001</v>
      </c>
    </row>
    <row r="27" spans="1:6" s="42" customFormat="1" ht="16.5" customHeight="1" x14ac:dyDescent="0.2">
      <c r="A27" s="37" t="s">
        <v>8</v>
      </c>
      <c r="B27" s="38">
        <f>SUM(B25:B26)</f>
        <v>22400</v>
      </c>
      <c r="C27" s="38">
        <f>SUM(C25:C26)</f>
        <v>19300</v>
      </c>
      <c r="D27" s="39">
        <f>SUM(D25:D26)</f>
        <v>21513.34</v>
      </c>
      <c r="E27" s="40"/>
      <c r="F27" s="44">
        <f t="shared" si="0"/>
        <v>0.11468082901554405</v>
      </c>
    </row>
    <row r="28" spans="1:6" s="31" customFormat="1" ht="16.5" customHeight="1" x14ac:dyDescent="0.2">
      <c r="A28" s="94"/>
      <c r="B28" s="95"/>
      <c r="C28" s="95"/>
      <c r="D28" s="96"/>
      <c r="E28" s="35"/>
      <c r="F28" s="36"/>
    </row>
    <row r="29" spans="1:6" s="45" customFormat="1" ht="16.5" customHeight="1" x14ac:dyDescent="0.2">
      <c r="A29" s="97" t="s">
        <v>18</v>
      </c>
      <c r="B29" s="98"/>
      <c r="C29" s="98"/>
      <c r="D29" s="99"/>
      <c r="E29" s="43"/>
      <c r="F29" s="44"/>
    </row>
    <row r="30" spans="1:6" s="31" customFormat="1" ht="16.5" customHeight="1" x14ac:dyDescent="0.2">
      <c r="A30" s="32" t="s">
        <v>59</v>
      </c>
      <c r="B30" s="33">
        <v>0</v>
      </c>
      <c r="C30" s="33">
        <v>0</v>
      </c>
      <c r="D30" s="34">
        <v>10000</v>
      </c>
      <c r="E30" s="35"/>
      <c r="F30" s="46" t="s">
        <v>51</v>
      </c>
    </row>
    <row r="31" spans="1:6" s="31" customFormat="1" ht="16.5" customHeight="1" x14ac:dyDescent="0.2">
      <c r="A31" s="32" t="s">
        <v>19</v>
      </c>
      <c r="B31" s="33">
        <v>20000</v>
      </c>
      <c r="C31" s="33">
        <v>10000</v>
      </c>
      <c r="D31" s="47">
        <v>10000</v>
      </c>
      <c r="E31" s="35"/>
      <c r="F31" s="36">
        <f t="shared" si="0"/>
        <v>0</v>
      </c>
    </row>
    <row r="32" spans="1:6" s="31" customFormat="1" ht="16.5" customHeight="1" x14ac:dyDescent="0.2">
      <c r="A32" s="32" t="s">
        <v>20</v>
      </c>
      <c r="B32" s="33">
        <v>20000</v>
      </c>
      <c r="C32" s="33">
        <v>20000</v>
      </c>
      <c r="D32" s="47">
        <v>20000</v>
      </c>
      <c r="E32" s="35"/>
      <c r="F32" s="36">
        <f t="shared" si="0"/>
        <v>0</v>
      </c>
    </row>
    <row r="33" spans="1:6" s="31" customFormat="1" ht="16.5" customHeight="1" x14ac:dyDescent="0.2">
      <c r="A33" s="32" t="s">
        <v>21</v>
      </c>
      <c r="B33" s="33">
        <v>16000</v>
      </c>
      <c r="C33" s="33">
        <v>16000</v>
      </c>
      <c r="D33" s="47">
        <v>16000</v>
      </c>
      <c r="E33" s="35"/>
      <c r="F33" s="36">
        <f t="shared" si="0"/>
        <v>0</v>
      </c>
    </row>
    <row r="34" spans="1:6" s="31" customFormat="1" ht="16.5" customHeight="1" x14ac:dyDescent="0.2">
      <c r="A34" s="32" t="s">
        <v>22</v>
      </c>
      <c r="B34" s="33">
        <v>1500</v>
      </c>
      <c r="C34" s="33">
        <v>1500</v>
      </c>
      <c r="D34" s="47">
        <v>1500</v>
      </c>
      <c r="E34" s="35"/>
      <c r="F34" s="36">
        <f t="shared" si="0"/>
        <v>0</v>
      </c>
    </row>
    <row r="35" spans="1:6" s="31" customFormat="1" ht="16.5" customHeight="1" x14ac:dyDescent="0.2">
      <c r="A35" s="32" t="s">
        <v>23</v>
      </c>
      <c r="B35" s="33">
        <v>1500</v>
      </c>
      <c r="C35" s="33">
        <v>1500</v>
      </c>
      <c r="D35" s="47">
        <v>1500</v>
      </c>
      <c r="E35" s="35"/>
      <c r="F35" s="36">
        <f t="shared" si="0"/>
        <v>0</v>
      </c>
    </row>
    <row r="36" spans="1:6" s="31" customFormat="1" ht="16.5" customHeight="1" x14ac:dyDescent="0.2">
      <c r="A36" s="32" t="s">
        <v>24</v>
      </c>
      <c r="B36" s="33">
        <v>10000</v>
      </c>
      <c r="C36" s="33">
        <v>11000</v>
      </c>
      <c r="D36" s="47">
        <v>11000</v>
      </c>
      <c r="E36" s="35"/>
      <c r="F36" s="36">
        <f t="shared" si="0"/>
        <v>0</v>
      </c>
    </row>
    <row r="37" spans="1:6" s="31" customFormat="1" ht="16.5" customHeight="1" x14ac:dyDescent="0.2">
      <c r="A37" s="32" t="s">
        <v>25</v>
      </c>
      <c r="B37" s="33">
        <v>22000</v>
      </c>
      <c r="C37" s="33">
        <v>24000</v>
      </c>
      <c r="D37" s="47">
        <v>30000</v>
      </c>
      <c r="E37" s="35" t="s">
        <v>52</v>
      </c>
      <c r="F37" s="36">
        <f t="shared" si="0"/>
        <v>0.25</v>
      </c>
    </row>
    <row r="38" spans="1:6" s="31" customFormat="1" ht="16.5" customHeight="1" x14ac:dyDescent="0.2">
      <c r="A38" s="32" t="s">
        <v>26</v>
      </c>
      <c r="B38" s="33">
        <v>6000</v>
      </c>
      <c r="C38" s="33">
        <v>6500</v>
      </c>
      <c r="D38" s="47">
        <v>6500</v>
      </c>
      <c r="E38" s="35" t="s">
        <v>53</v>
      </c>
      <c r="F38" s="48">
        <f t="shared" si="0"/>
        <v>0</v>
      </c>
    </row>
    <row r="39" spans="1:6" s="31" customFormat="1" ht="16.5" customHeight="1" x14ac:dyDescent="0.2">
      <c r="A39" s="32" t="s">
        <v>66</v>
      </c>
      <c r="B39" s="33">
        <v>13000</v>
      </c>
      <c r="C39" s="33">
        <v>13000</v>
      </c>
      <c r="D39" s="47">
        <v>13500</v>
      </c>
      <c r="E39" s="35"/>
      <c r="F39" s="36">
        <f t="shared" si="0"/>
        <v>3.8461538461538464E-2</v>
      </c>
    </row>
    <row r="40" spans="1:6" s="31" customFormat="1" ht="16.5" customHeight="1" x14ac:dyDescent="0.2">
      <c r="A40" s="32" t="s">
        <v>27</v>
      </c>
      <c r="B40" s="33">
        <v>0</v>
      </c>
      <c r="C40" s="33">
        <v>0</v>
      </c>
      <c r="D40" s="47">
        <v>0</v>
      </c>
      <c r="E40" s="35"/>
      <c r="F40" s="36">
        <v>0</v>
      </c>
    </row>
    <row r="41" spans="1:6" s="31" customFormat="1" ht="16.5" customHeight="1" x14ac:dyDescent="0.2">
      <c r="A41" s="32" t="s">
        <v>28</v>
      </c>
      <c r="B41" s="33">
        <v>600</v>
      </c>
      <c r="C41" s="33">
        <v>600</v>
      </c>
      <c r="D41" s="47">
        <v>600</v>
      </c>
      <c r="E41" s="35"/>
      <c r="F41" s="36">
        <f t="shared" si="0"/>
        <v>0</v>
      </c>
    </row>
    <row r="42" spans="1:6" s="42" customFormat="1" ht="16.5" customHeight="1" thickBot="1" x14ac:dyDescent="0.25">
      <c r="A42" s="49" t="s">
        <v>8</v>
      </c>
      <c r="B42" s="50">
        <f>SUM(B31:B41)</f>
        <v>110600</v>
      </c>
      <c r="C42" s="50">
        <f>SUM(C31:C41)</f>
        <v>104100</v>
      </c>
      <c r="D42" s="51">
        <f>SUM(D30:D41)</f>
        <v>120600</v>
      </c>
      <c r="E42" s="40"/>
      <c r="F42" s="44">
        <f t="shared" si="0"/>
        <v>0.15850144092219021</v>
      </c>
    </row>
    <row r="43" spans="1:6" s="29" customFormat="1" ht="16.5" customHeight="1" thickBot="1" x14ac:dyDescent="0.25">
      <c r="A43" s="103"/>
      <c r="B43" s="103"/>
      <c r="C43" s="103"/>
      <c r="D43" s="103"/>
      <c r="E43" s="52"/>
      <c r="F43" s="36"/>
    </row>
    <row r="44" spans="1:6" s="45" customFormat="1" ht="16.5" customHeight="1" x14ac:dyDescent="0.2">
      <c r="A44" s="105" t="s">
        <v>29</v>
      </c>
      <c r="B44" s="106"/>
      <c r="C44" s="106"/>
      <c r="D44" s="107"/>
      <c r="E44" s="43"/>
      <c r="F44" s="44"/>
    </row>
    <row r="45" spans="1:6" s="31" customFormat="1" ht="16.5" customHeight="1" x14ac:dyDescent="0.2">
      <c r="A45" s="32" t="s">
        <v>30</v>
      </c>
      <c r="B45" s="33">
        <v>62200</v>
      </c>
      <c r="C45" s="33">
        <v>63941.599999999999</v>
      </c>
      <c r="D45" s="34">
        <f>(C45*0.05)+C45+8360</f>
        <v>75498.679999999993</v>
      </c>
      <c r="E45" s="35" t="s">
        <v>61</v>
      </c>
      <c r="F45" s="36">
        <f t="shared" si="0"/>
        <v>0.18074430417756193</v>
      </c>
    </row>
    <row r="46" spans="1:6" s="31" customFormat="1" ht="16.5" customHeight="1" x14ac:dyDescent="0.2">
      <c r="A46" s="32" t="s">
        <v>31</v>
      </c>
      <c r="B46" s="33">
        <v>53000</v>
      </c>
      <c r="C46" s="33">
        <v>53000</v>
      </c>
      <c r="D46" s="34">
        <f>(C46*0.05)+C46</f>
        <v>55650</v>
      </c>
      <c r="E46" s="35" t="s">
        <v>45</v>
      </c>
      <c r="F46" s="36">
        <f t="shared" si="0"/>
        <v>0.05</v>
      </c>
    </row>
    <row r="47" spans="1:6" s="31" customFormat="1" ht="16.5" customHeight="1" x14ac:dyDescent="0.2">
      <c r="A47" s="32" t="s">
        <v>32</v>
      </c>
      <c r="B47" s="33">
        <v>20400</v>
      </c>
      <c r="C47" s="33">
        <v>20971.2</v>
      </c>
      <c r="D47" s="34">
        <v>45000</v>
      </c>
      <c r="E47" s="35"/>
      <c r="F47" s="36">
        <f t="shared" si="0"/>
        <v>1.1457999542229342</v>
      </c>
    </row>
    <row r="48" spans="1:6" s="31" customFormat="1" ht="16.5" customHeight="1" x14ac:dyDescent="0.2">
      <c r="A48" s="32" t="s">
        <v>33</v>
      </c>
      <c r="B48" s="33">
        <v>19400</v>
      </c>
      <c r="C48" s="33">
        <v>19943.2</v>
      </c>
      <c r="D48" s="34">
        <f>(C48*0.05)+C48</f>
        <v>20940.36</v>
      </c>
      <c r="E48" s="35" t="s">
        <v>45</v>
      </c>
      <c r="F48" s="36">
        <f t="shared" si="0"/>
        <v>4.9999999999999989E-2</v>
      </c>
    </row>
    <row r="49" spans="1:6" s="42" customFormat="1" ht="16.5" customHeight="1" x14ac:dyDescent="0.2">
      <c r="A49" s="37" t="s">
        <v>8</v>
      </c>
      <c r="B49" s="38">
        <f>SUM(B45:B48)</f>
        <v>155000</v>
      </c>
      <c r="C49" s="38">
        <f>SUM(C45:C48)</f>
        <v>157856.00000000003</v>
      </c>
      <c r="D49" s="39">
        <f>SUM(D45:D48)</f>
        <v>197089.03999999998</v>
      </c>
      <c r="E49" s="40"/>
      <c r="F49" s="44">
        <f t="shared" si="0"/>
        <v>0.24853689438475537</v>
      </c>
    </row>
    <row r="50" spans="1:6" s="31" customFormat="1" ht="16.5" customHeight="1" x14ac:dyDescent="0.2">
      <c r="A50" s="94"/>
      <c r="B50" s="95"/>
      <c r="C50" s="95"/>
      <c r="D50" s="96"/>
      <c r="E50" s="35"/>
      <c r="F50" s="36"/>
    </row>
    <row r="51" spans="1:6" s="45" customFormat="1" ht="16.5" customHeight="1" x14ac:dyDescent="0.2">
      <c r="A51" s="97" t="s">
        <v>34</v>
      </c>
      <c r="B51" s="98"/>
      <c r="C51" s="98"/>
      <c r="D51" s="99"/>
      <c r="E51" s="43"/>
      <c r="F51" s="44"/>
    </row>
    <row r="52" spans="1:6" s="31" customFormat="1" ht="16.5" customHeight="1" x14ac:dyDescent="0.2">
      <c r="A52" s="32" t="s">
        <v>35</v>
      </c>
      <c r="B52" s="33">
        <v>25500</v>
      </c>
      <c r="C52" s="33">
        <v>25500</v>
      </c>
      <c r="D52" s="34">
        <f>(1489*12)+(78.23*12)</f>
        <v>18806.759999999998</v>
      </c>
      <c r="E52" s="35" t="s">
        <v>46</v>
      </c>
      <c r="F52" s="48">
        <f t="shared" si="0"/>
        <v>-0.26248000000000005</v>
      </c>
    </row>
    <row r="53" spans="1:6" s="31" customFormat="1" ht="16.5" customHeight="1" x14ac:dyDescent="0.2">
      <c r="A53" s="32" t="s">
        <v>36</v>
      </c>
      <c r="B53" s="33">
        <v>5000</v>
      </c>
      <c r="C53" s="33">
        <v>5000</v>
      </c>
      <c r="D53" s="34">
        <v>5000</v>
      </c>
      <c r="E53" s="35"/>
      <c r="F53" s="36">
        <f t="shared" si="0"/>
        <v>0</v>
      </c>
    </row>
    <row r="54" spans="1:6" s="31" customFormat="1" ht="16.5" customHeight="1" x14ac:dyDescent="0.2">
      <c r="A54" s="32" t="s">
        <v>37</v>
      </c>
      <c r="B54" s="33">
        <v>0</v>
      </c>
      <c r="C54" s="33">
        <v>7000</v>
      </c>
      <c r="D54" s="34">
        <f>(7000*0.053)+7000</f>
        <v>7371</v>
      </c>
      <c r="E54" s="35" t="s">
        <v>42</v>
      </c>
      <c r="F54" s="48">
        <f t="shared" si="0"/>
        <v>5.2999999999999999E-2</v>
      </c>
    </row>
    <row r="55" spans="1:6" s="31" customFormat="1" ht="16.5" customHeight="1" x14ac:dyDescent="0.2">
      <c r="A55" s="32" t="s">
        <v>41</v>
      </c>
      <c r="B55" s="33">
        <v>0</v>
      </c>
      <c r="C55" s="33">
        <v>0</v>
      </c>
      <c r="D55" s="34">
        <v>10000</v>
      </c>
      <c r="E55" s="35"/>
      <c r="F55" s="46" t="s">
        <v>51</v>
      </c>
    </row>
    <row r="56" spans="1:6" s="31" customFormat="1" ht="16.5" customHeight="1" x14ac:dyDescent="0.2">
      <c r="A56" s="32" t="s">
        <v>43</v>
      </c>
      <c r="B56" s="33">
        <v>2000</v>
      </c>
      <c r="C56" s="33">
        <v>2000</v>
      </c>
      <c r="D56" s="34">
        <v>2000</v>
      </c>
      <c r="E56" s="35"/>
      <c r="F56" s="36">
        <f t="shared" si="0"/>
        <v>0</v>
      </c>
    </row>
    <row r="57" spans="1:6" s="31" customFormat="1" ht="16.5" customHeight="1" x14ac:dyDescent="0.2">
      <c r="A57" s="32" t="s">
        <v>44</v>
      </c>
      <c r="B57" s="33">
        <v>0</v>
      </c>
      <c r="C57" s="33">
        <v>0</v>
      </c>
      <c r="D57" s="34">
        <v>2000</v>
      </c>
      <c r="E57" s="35"/>
      <c r="F57" s="46" t="s">
        <v>51</v>
      </c>
    </row>
    <row r="58" spans="1:6" s="42" customFormat="1" ht="16.5" customHeight="1" thickBot="1" x14ac:dyDescent="0.25">
      <c r="A58" s="53" t="s">
        <v>8</v>
      </c>
      <c r="B58" s="54">
        <f>SUM(B52:B57)</f>
        <v>32500</v>
      </c>
      <c r="C58" s="54">
        <f>SUM(C52:C57)</f>
        <v>39500</v>
      </c>
      <c r="D58" s="55">
        <f>SUM(D52:D57)</f>
        <v>45177.759999999995</v>
      </c>
      <c r="E58" s="40"/>
      <c r="F58" s="44">
        <f t="shared" si="0"/>
        <v>0.14374075949367077</v>
      </c>
    </row>
    <row r="59" spans="1:6" s="42" customFormat="1" ht="16.5" customHeight="1" thickBot="1" x14ac:dyDescent="0.25">
      <c r="A59" s="56" t="s">
        <v>71</v>
      </c>
      <c r="B59" s="57">
        <f>B58+B49</f>
        <v>187500</v>
      </c>
      <c r="C59" s="57">
        <f>C58+C49</f>
        <v>197356.00000000003</v>
      </c>
      <c r="D59" s="58">
        <f>D58+D49</f>
        <v>242266.8</v>
      </c>
      <c r="E59" s="40"/>
      <c r="F59" s="44">
        <f t="shared" si="0"/>
        <v>0.22756237459210743</v>
      </c>
    </row>
    <row r="60" spans="1:6" s="31" customFormat="1" ht="16.5" customHeight="1" thickBot="1" x14ac:dyDescent="0.25">
      <c r="A60" s="100"/>
      <c r="B60" s="101"/>
      <c r="C60" s="101"/>
      <c r="D60" s="102"/>
      <c r="E60" s="35"/>
      <c r="F60" s="36"/>
    </row>
    <row r="61" spans="1:6" s="42" customFormat="1" ht="21" customHeight="1" thickBot="1" x14ac:dyDescent="0.25">
      <c r="A61" s="59" t="s">
        <v>38</v>
      </c>
      <c r="B61" s="60">
        <f>B59+B42+B27+B22+B10</f>
        <v>370000</v>
      </c>
      <c r="C61" s="60">
        <f>C59+C42+C27+C22+C10</f>
        <v>369856</v>
      </c>
      <c r="D61" s="61">
        <f>D59+D42+D27+D22+D10</f>
        <v>434980.14</v>
      </c>
      <c r="E61" s="40">
        <f>D61-C61</f>
        <v>65124.140000000014</v>
      </c>
      <c r="F61" s="44">
        <f t="shared" si="0"/>
        <v>0.17607971751168025</v>
      </c>
    </row>
    <row r="62" spans="1:6" s="42" customFormat="1" ht="21" customHeight="1" x14ac:dyDescent="0.2">
      <c r="A62" s="62"/>
      <c r="B62" s="63"/>
      <c r="C62" s="63"/>
      <c r="D62" s="64"/>
      <c r="E62" s="40"/>
      <c r="F62" s="44"/>
    </row>
    <row r="63" spans="1:6" s="42" customFormat="1" ht="21" customHeight="1" x14ac:dyDescent="0.2">
      <c r="A63" s="62"/>
      <c r="B63" s="63"/>
      <c r="C63" s="63"/>
      <c r="D63" s="64"/>
      <c r="E63" s="40"/>
      <c r="F63" s="44"/>
    </row>
    <row r="64" spans="1:6" s="42" customFormat="1" ht="21" customHeight="1" x14ac:dyDescent="0.2">
      <c r="A64" s="62"/>
      <c r="B64" s="63"/>
      <c r="C64" s="63"/>
      <c r="D64" s="64"/>
      <c r="E64" s="40"/>
      <c r="F64" s="44"/>
    </row>
    <row r="65" spans="1:6" s="42" customFormat="1" ht="16.5" customHeight="1" thickBot="1" x14ac:dyDescent="0.25">
      <c r="A65" s="83"/>
      <c r="B65" s="83"/>
      <c r="C65" s="83"/>
      <c r="D65" s="83"/>
      <c r="E65" s="40"/>
      <c r="F65" s="44"/>
    </row>
    <row r="66" spans="1:6" s="31" customFormat="1" ht="16.5" customHeight="1" thickBot="1" x14ac:dyDescent="0.25">
      <c r="A66" s="84" t="s">
        <v>82</v>
      </c>
      <c r="B66" s="85"/>
      <c r="C66" s="85"/>
      <c r="D66" s="86"/>
      <c r="E66" s="35"/>
      <c r="F66" s="36"/>
    </row>
    <row r="67" spans="1:6" s="31" customFormat="1" ht="16.5" customHeight="1" thickBot="1" x14ac:dyDescent="0.25">
      <c r="A67" s="25"/>
      <c r="B67" s="25"/>
      <c r="C67" s="25"/>
      <c r="D67" s="25"/>
      <c r="E67" s="35"/>
      <c r="F67" s="36"/>
    </row>
    <row r="68" spans="1:6" s="29" customFormat="1" ht="16.5" customHeight="1" x14ac:dyDescent="0.2">
      <c r="A68" s="26" t="s">
        <v>39</v>
      </c>
      <c r="B68" s="65">
        <f>B61/12</f>
        <v>30833.333333333332</v>
      </c>
      <c r="C68" s="66">
        <f t="shared" ref="C68:D68" si="1">C61/12</f>
        <v>30821.333333333332</v>
      </c>
      <c r="D68" s="67">
        <f t="shared" si="1"/>
        <v>36248.345000000001</v>
      </c>
      <c r="E68" s="52"/>
      <c r="F68" s="36">
        <f t="shared" si="0"/>
        <v>0.17607971751168031</v>
      </c>
    </row>
    <row r="69" spans="1:6" s="29" customFormat="1" ht="16.5" customHeight="1" thickBot="1" x14ac:dyDescent="0.25">
      <c r="A69" s="68" t="s">
        <v>40</v>
      </c>
      <c r="B69" s="69">
        <f>B61/52</f>
        <v>7115.3846153846152</v>
      </c>
      <c r="C69" s="70">
        <f t="shared" ref="C69:D69" si="2">C61/52</f>
        <v>7112.6153846153848</v>
      </c>
      <c r="D69" s="71">
        <f t="shared" si="2"/>
        <v>8365.002692307693</v>
      </c>
      <c r="E69" s="52"/>
      <c r="F69" s="36">
        <f t="shared" si="0"/>
        <v>0.17607971751168031</v>
      </c>
    </row>
    <row r="70" spans="1:6" s="29" customFormat="1" ht="16.5" customHeight="1" thickBot="1" x14ac:dyDescent="0.25">
      <c r="A70" s="103"/>
      <c r="B70" s="103"/>
      <c r="C70" s="103"/>
      <c r="D70" s="103"/>
      <c r="E70" s="52"/>
      <c r="F70" s="36"/>
    </row>
    <row r="71" spans="1:6" s="31" customFormat="1" ht="16.5" customHeight="1" x14ac:dyDescent="0.2">
      <c r="A71" s="87" t="s">
        <v>72</v>
      </c>
      <c r="B71" s="88"/>
      <c r="C71" s="88"/>
      <c r="D71" s="89"/>
      <c r="E71" s="35" t="s">
        <v>58</v>
      </c>
      <c r="F71" s="72">
        <f>C74/C72</f>
        <v>0.13607419826843781</v>
      </c>
    </row>
    <row r="72" spans="1:6" s="31" customFormat="1" ht="16.5" customHeight="1" x14ac:dyDescent="0.2">
      <c r="A72" s="73" t="s">
        <v>76</v>
      </c>
      <c r="B72" s="33"/>
      <c r="C72" s="90">
        <v>277402.7</v>
      </c>
      <c r="D72" s="91"/>
      <c r="E72" s="35"/>
      <c r="F72" s="72"/>
    </row>
    <row r="73" spans="1:6" s="31" customFormat="1" ht="16.5" customHeight="1" x14ac:dyDescent="0.2">
      <c r="A73" s="73" t="s">
        <v>77</v>
      </c>
      <c r="B73" s="33"/>
      <c r="C73" s="90">
        <v>315150.05</v>
      </c>
      <c r="D73" s="91"/>
      <c r="E73" s="35"/>
      <c r="F73" s="72"/>
    </row>
    <row r="74" spans="1:6" s="31" customFormat="1" ht="16.5" customHeight="1" x14ac:dyDescent="0.2">
      <c r="A74" s="73" t="s">
        <v>57</v>
      </c>
      <c r="B74" s="33"/>
      <c r="C74" s="90">
        <f>C73-C72</f>
        <v>37747.349999999977</v>
      </c>
      <c r="D74" s="91"/>
      <c r="E74" s="35"/>
      <c r="F74" s="72"/>
    </row>
    <row r="75" spans="1:6" s="31" customFormat="1" ht="16.5" customHeight="1" thickBot="1" x14ac:dyDescent="0.25">
      <c r="A75" s="74" t="s">
        <v>78</v>
      </c>
      <c r="B75" s="70"/>
      <c r="C75" s="92">
        <f>C74/C72</f>
        <v>0.13607419826843781</v>
      </c>
      <c r="D75" s="93"/>
      <c r="E75" s="35"/>
      <c r="F75" s="72"/>
    </row>
    <row r="76" spans="1:6" s="31" customFormat="1" ht="16.5" customHeight="1" thickBot="1" x14ac:dyDescent="0.25">
      <c r="A76" s="104"/>
      <c r="B76" s="104"/>
      <c r="C76" s="104"/>
      <c r="D76" s="104"/>
      <c r="E76" s="30"/>
    </row>
    <row r="77" spans="1:6" s="31" customFormat="1" ht="16.5" customHeight="1" x14ac:dyDescent="0.2">
      <c r="A77" s="75" t="s">
        <v>74</v>
      </c>
      <c r="B77" s="66"/>
      <c r="C77" s="65"/>
      <c r="D77" s="76">
        <f>F61-F71</f>
        <v>4.0005519243242443E-2</v>
      </c>
      <c r="E77" s="77"/>
    </row>
    <row r="78" spans="1:6" s="31" customFormat="1" ht="16.5" customHeight="1" thickBot="1" x14ac:dyDescent="0.25">
      <c r="A78" s="78" t="s">
        <v>75</v>
      </c>
      <c r="B78" s="70"/>
      <c r="C78" s="69"/>
      <c r="D78" s="79">
        <f>D61*D77</f>
        <v>17401.606361198294</v>
      </c>
      <c r="E78" s="77"/>
    </row>
    <row r="79" spans="1:6" s="31" customFormat="1" x14ac:dyDescent="0.2">
      <c r="B79" s="80"/>
      <c r="C79" s="80"/>
      <c r="D79" s="80"/>
      <c r="E79" s="30"/>
    </row>
    <row r="80" spans="1:6" s="31" customFormat="1" x14ac:dyDescent="0.2">
      <c r="B80" s="80"/>
      <c r="C80" s="80"/>
      <c r="D80" s="80"/>
      <c r="E80" s="30"/>
    </row>
    <row r="81" spans="2:5" s="31" customFormat="1" x14ac:dyDescent="0.2">
      <c r="B81" s="80"/>
      <c r="C81" s="80"/>
      <c r="D81" s="80"/>
      <c r="E81" s="30"/>
    </row>
    <row r="82" spans="2:5" s="31" customFormat="1" x14ac:dyDescent="0.2">
      <c r="B82" s="80"/>
      <c r="C82" s="80"/>
      <c r="D82" s="80"/>
      <c r="E82" s="30"/>
    </row>
    <row r="83" spans="2:5" s="31" customFormat="1" x14ac:dyDescent="0.2">
      <c r="B83" s="80"/>
      <c r="C83" s="80"/>
      <c r="D83" s="80"/>
      <c r="E83" s="30"/>
    </row>
    <row r="84" spans="2:5" s="31" customFormat="1" x14ac:dyDescent="0.2">
      <c r="B84" s="80"/>
      <c r="C84" s="80"/>
      <c r="D84" s="80"/>
      <c r="E84" s="30"/>
    </row>
    <row r="85" spans="2:5" s="31" customFormat="1" x14ac:dyDescent="0.2">
      <c r="B85" s="80"/>
      <c r="C85" s="80"/>
      <c r="D85" s="80"/>
      <c r="E85" s="30"/>
    </row>
    <row r="86" spans="2:5" s="31" customFormat="1" x14ac:dyDescent="0.2">
      <c r="B86" s="80"/>
      <c r="C86" s="80"/>
      <c r="D86" s="80"/>
      <c r="E86" s="30"/>
    </row>
    <row r="87" spans="2:5" s="31" customFormat="1" x14ac:dyDescent="0.2">
      <c r="B87" s="80"/>
      <c r="C87" s="80"/>
      <c r="D87" s="80"/>
      <c r="E87" s="30"/>
    </row>
    <row r="88" spans="2:5" s="31" customFormat="1" x14ac:dyDescent="0.2">
      <c r="B88" s="80"/>
      <c r="C88" s="80"/>
      <c r="D88" s="80"/>
      <c r="E88" s="30"/>
    </row>
    <row r="89" spans="2:5" s="31" customFormat="1" x14ac:dyDescent="0.2">
      <c r="B89" s="80"/>
      <c r="C89" s="80"/>
      <c r="D89" s="80"/>
      <c r="E89" s="30"/>
    </row>
    <row r="90" spans="2:5" s="31" customFormat="1" x14ac:dyDescent="0.2">
      <c r="B90" s="80"/>
      <c r="C90" s="80"/>
      <c r="D90" s="80"/>
      <c r="E90" s="30"/>
    </row>
    <row r="91" spans="2:5" s="31" customFormat="1" x14ac:dyDescent="0.2">
      <c r="B91" s="80"/>
      <c r="C91" s="80"/>
      <c r="D91" s="80"/>
      <c r="E91" s="30"/>
    </row>
    <row r="92" spans="2:5" s="31" customFormat="1" x14ac:dyDescent="0.2">
      <c r="B92" s="80"/>
      <c r="C92" s="80"/>
      <c r="D92" s="80"/>
      <c r="E92" s="30"/>
    </row>
    <row r="93" spans="2:5" s="31" customFormat="1" x14ac:dyDescent="0.2">
      <c r="B93" s="80"/>
      <c r="C93" s="80"/>
      <c r="D93" s="80"/>
      <c r="E93" s="30"/>
    </row>
    <row r="94" spans="2:5" s="31" customFormat="1" x14ac:dyDescent="0.2">
      <c r="B94" s="80"/>
      <c r="C94" s="80"/>
      <c r="D94" s="80"/>
      <c r="E94" s="30"/>
    </row>
    <row r="95" spans="2:5" s="31" customFormat="1" x14ac:dyDescent="0.2">
      <c r="B95" s="80"/>
      <c r="C95" s="80"/>
      <c r="D95" s="80"/>
      <c r="E95" s="30"/>
    </row>
    <row r="96" spans="2:5" s="31" customFormat="1" x14ac:dyDescent="0.2">
      <c r="B96" s="80"/>
      <c r="C96" s="80"/>
      <c r="D96" s="80"/>
      <c r="E96" s="30"/>
    </row>
    <row r="97" spans="2:5" s="31" customFormat="1" x14ac:dyDescent="0.2">
      <c r="B97" s="80"/>
      <c r="C97" s="80"/>
      <c r="D97" s="80"/>
      <c r="E97" s="30"/>
    </row>
    <row r="98" spans="2:5" s="31" customFormat="1" x14ac:dyDescent="0.2">
      <c r="B98" s="80"/>
      <c r="C98" s="80"/>
      <c r="D98" s="80"/>
      <c r="E98" s="30"/>
    </row>
    <row r="99" spans="2:5" s="31" customFormat="1" x14ac:dyDescent="0.2">
      <c r="B99" s="80"/>
      <c r="C99" s="80"/>
      <c r="D99" s="80"/>
      <c r="E99" s="30"/>
    </row>
    <row r="100" spans="2:5" s="31" customFormat="1" x14ac:dyDescent="0.2">
      <c r="B100" s="80"/>
      <c r="C100" s="80"/>
      <c r="D100" s="80"/>
      <c r="E100" s="30"/>
    </row>
    <row r="101" spans="2:5" s="31" customFormat="1" x14ac:dyDescent="0.2">
      <c r="B101" s="80"/>
      <c r="C101" s="80"/>
      <c r="D101" s="80"/>
      <c r="E101" s="30"/>
    </row>
  </sheetData>
  <mergeCells count="21">
    <mergeCell ref="A2:D2"/>
    <mergeCell ref="A28:D28"/>
    <mergeCell ref="A60:D60"/>
    <mergeCell ref="A70:D70"/>
    <mergeCell ref="A76:D76"/>
    <mergeCell ref="A23:D23"/>
    <mergeCell ref="A51:D51"/>
    <mergeCell ref="A50:D50"/>
    <mergeCell ref="A43:D43"/>
    <mergeCell ref="A44:D44"/>
    <mergeCell ref="C74:D74"/>
    <mergeCell ref="C75:D75"/>
    <mergeCell ref="A11:D11"/>
    <mergeCell ref="A12:D12"/>
    <mergeCell ref="A24:D24"/>
    <mergeCell ref="A29:D29"/>
    <mergeCell ref="A65:D65"/>
    <mergeCell ref="A66:D66"/>
    <mergeCell ref="A71:D71"/>
    <mergeCell ref="C72:D72"/>
    <mergeCell ref="C73:D73"/>
  </mergeCells>
  <conditionalFormatting sqref="F3:F70">
    <cfRule type="cellIs" dxfId="0" priority="1" operator="greaterThan">
      <formula>0</formula>
    </cfRule>
  </conditionalFormatting>
  <printOptions horizontalCentered="1" verticalCentered="1"/>
  <pageMargins left="0.7" right="0.7" top="0.75" bottom="0.75" header="0.3" footer="0.3"/>
  <pageSetup orientation="portrait" r:id="rId1"/>
  <headerFooter>
    <oddHeader>&amp;C&amp;"Arial Black,Bold"&amp;15UNITY BAPTIST CHURCH - 2021 PROPOSED BUDGET</oddHeader>
    <oddFooter>&amp;C&amp;"Arial,Regular"&amp;12 Page &amp;P of &amp;N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Worksheet</vt:lpstr>
      <vt:lpstr>2021 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HP Laptop</dc:creator>
  <cp:lastModifiedBy>Microsoft Office User</cp:lastModifiedBy>
  <cp:lastPrinted>2020-12-21T19:56:37Z</cp:lastPrinted>
  <dcterms:created xsi:type="dcterms:W3CDTF">2020-10-13T20:54:48Z</dcterms:created>
  <dcterms:modified xsi:type="dcterms:W3CDTF">2020-12-21T19:57:27Z</dcterms:modified>
</cp:coreProperties>
</file>